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326"/>
  <workbookPr defaultThemeVersion="124226"/>
  <mc:AlternateContent xmlns:mc="http://schemas.openxmlformats.org/markup-compatibility/2006">
    <mc:Choice Requires="x15">
      <x15ac:absPath xmlns:x15ac="http://schemas.microsoft.com/office/spreadsheetml/2010/11/ac" url="C:\Users\Mike\Dropbox\FA-Consolidated\Excel Spreadsheets\1 Spreadsheets 2017 Combo\LEM\"/>
    </mc:Choice>
  </mc:AlternateContent>
  <bookViews>
    <workbookView xWindow="330" yWindow="-60" windowWidth="23250" windowHeight="12885" xr2:uid="{00000000-000D-0000-FFFF-FFFF00000000}"/>
  </bookViews>
  <sheets>
    <sheet name="Dept &amp; Hours" sheetId="1" r:id="rId1"/>
    <sheet name="Sheet3" sheetId="3" r:id="rId2"/>
  </sheets>
  <definedNames>
    <definedName name="_xlnm.Print_Area" localSheetId="0">'Dept &amp; Hours'!$A$1:$AB$29</definedName>
  </definedNames>
  <calcPr calcId="171027"/>
</workbook>
</file>

<file path=xl/calcChain.xml><?xml version="1.0" encoding="utf-8"?>
<calcChain xmlns="http://schemas.openxmlformats.org/spreadsheetml/2006/main">
  <c r="H3" i="1" l="1"/>
  <c r="AD16" i="1"/>
  <c r="AD15" i="1"/>
  <c r="AD14" i="1"/>
  <c r="AD13" i="1"/>
  <c r="AD12" i="1"/>
  <c r="AD11" i="1"/>
  <c r="AD10" i="1"/>
  <c r="AD9" i="1"/>
  <c r="AD8" i="1"/>
  <c r="AH6" i="1" l="1"/>
  <c r="Z33" i="3"/>
  <c r="X33" i="3"/>
  <c r="L21" i="3"/>
  <c r="L12" i="3"/>
  <c r="L23" i="3" l="1"/>
  <c r="S33" i="3" l="1"/>
  <c r="Q33" i="3"/>
  <c r="J21" i="3"/>
  <c r="H21" i="3"/>
  <c r="J12" i="3"/>
  <c r="H12" i="3"/>
  <c r="E17" i="3"/>
  <c r="C17" i="3"/>
  <c r="A17" i="3"/>
  <c r="H23" i="3" l="1"/>
  <c r="J23" i="3"/>
  <c r="G15" i="1"/>
  <c r="H15" i="1"/>
  <c r="I15" i="1" s="1"/>
  <c r="W15" i="1"/>
  <c r="Y15" i="1"/>
  <c r="Z15" i="1" s="1"/>
  <c r="G16" i="1"/>
  <c r="H16" i="1"/>
  <c r="K16" i="1" s="1"/>
  <c r="L16" i="1" s="1"/>
  <c r="W16" i="1"/>
  <c r="Y16" i="1"/>
  <c r="Z16" i="1" s="1"/>
  <c r="Y14" i="1"/>
  <c r="Z14" i="1" s="1"/>
  <c r="W14" i="1"/>
  <c r="H14" i="1"/>
  <c r="K14" i="1" s="1"/>
  <c r="G14" i="1"/>
  <c r="Y13" i="1"/>
  <c r="Z13" i="1" s="1"/>
  <c r="W13" i="1"/>
  <c r="H13" i="1"/>
  <c r="K13" i="1" s="1"/>
  <c r="G13" i="1"/>
  <c r="Z12" i="1"/>
  <c r="Y12" i="1"/>
  <c r="W12" i="1"/>
  <c r="H12" i="1"/>
  <c r="K12" i="1" s="1"/>
  <c r="G12" i="1"/>
  <c r="Y11" i="1"/>
  <c r="Z11" i="1" s="1"/>
  <c r="W11" i="1"/>
  <c r="H11" i="1"/>
  <c r="K11" i="1" s="1"/>
  <c r="G11" i="1"/>
  <c r="Y10" i="1"/>
  <c r="Z10" i="1" s="1"/>
  <c r="W10" i="1"/>
  <c r="H10" i="1"/>
  <c r="K10" i="1" s="1"/>
  <c r="G10" i="1"/>
  <c r="Y9" i="1"/>
  <c r="Z9" i="1" s="1"/>
  <c r="W9" i="1"/>
  <c r="I9" i="1"/>
  <c r="J9" i="1" s="1"/>
  <c r="H9" i="1"/>
  <c r="K9" i="1" s="1"/>
  <c r="G9" i="1"/>
  <c r="Y8" i="1"/>
  <c r="Z8" i="1" s="1"/>
  <c r="W8" i="1"/>
  <c r="H8" i="1"/>
  <c r="K8" i="1" s="1"/>
  <c r="G8" i="1"/>
  <c r="I16" i="1" l="1"/>
  <c r="J16" i="1" s="1"/>
  <c r="K15" i="1"/>
  <c r="L15" i="1" s="1"/>
  <c r="J15" i="1"/>
  <c r="U15" i="1" s="1"/>
  <c r="U16" i="1"/>
  <c r="I8" i="1"/>
  <c r="J8" i="1" s="1"/>
  <c r="U8" i="1" s="1"/>
  <c r="I12" i="1"/>
  <c r="M16" i="1"/>
  <c r="N16" i="1" s="1"/>
  <c r="M15" i="1"/>
  <c r="V15" i="1" s="1"/>
  <c r="I10" i="1"/>
  <c r="J10" i="1" s="1"/>
  <c r="U10" i="1" s="1"/>
  <c r="I11" i="1"/>
  <c r="J11" i="1" s="1"/>
  <c r="U11" i="1" s="1"/>
  <c r="J12" i="1"/>
  <c r="U12" i="1" s="1"/>
  <c r="I14" i="1"/>
  <c r="J14" i="1"/>
  <c r="U14" i="1" s="1"/>
  <c r="I13" i="1"/>
  <c r="J13" i="1" s="1"/>
  <c r="U13" i="1" s="1"/>
  <c r="L13" i="1"/>
  <c r="M13" i="1" s="1"/>
  <c r="L9" i="1"/>
  <c r="M9" i="1" s="1"/>
  <c r="N9" i="1" s="1"/>
  <c r="L12" i="1"/>
  <c r="M12" i="1" s="1"/>
  <c r="U9" i="1"/>
  <c r="L11" i="1"/>
  <c r="M11" i="1" s="1"/>
  <c r="L14" i="1"/>
  <c r="M14" i="1" s="1"/>
  <c r="L8" i="1"/>
  <c r="M8" i="1" s="1"/>
  <c r="L10" i="1"/>
  <c r="M10" i="1" s="1"/>
  <c r="AD26" i="1"/>
  <c r="AD25" i="1"/>
  <c r="AD24" i="1"/>
  <c r="AD23" i="1"/>
  <c r="AD22" i="1"/>
  <c r="AD21" i="1"/>
  <c r="AD20" i="1"/>
  <c r="AD19" i="1"/>
  <c r="AD18" i="1"/>
  <c r="AD17" i="1"/>
  <c r="AD7" i="1"/>
  <c r="AD6" i="1"/>
  <c r="AD5" i="1"/>
  <c r="AD4" i="1"/>
  <c r="W26" i="1"/>
  <c r="H26" i="1"/>
  <c r="G26" i="1"/>
  <c r="W25" i="1"/>
  <c r="H25" i="1"/>
  <c r="K25" i="1" s="1"/>
  <c r="G25" i="1"/>
  <c r="W24" i="1"/>
  <c r="H24" i="1"/>
  <c r="K24" i="1" s="1"/>
  <c r="G24" i="1"/>
  <c r="W23" i="1"/>
  <c r="H23" i="1"/>
  <c r="K23" i="1" s="1"/>
  <c r="G23" i="1"/>
  <c r="W22" i="1"/>
  <c r="H22" i="1"/>
  <c r="K22" i="1" s="1"/>
  <c r="G22" i="1"/>
  <c r="W21" i="1"/>
  <c r="H21" i="1"/>
  <c r="K21" i="1" s="1"/>
  <c r="G21" i="1"/>
  <c r="W20" i="1"/>
  <c r="H20" i="1"/>
  <c r="K20" i="1" s="1"/>
  <c r="G20" i="1"/>
  <c r="W19" i="1"/>
  <c r="H19" i="1"/>
  <c r="K19" i="1" s="1"/>
  <c r="G19" i="1"/>
  <c r="W18" i="1"/>
  <c r="H18" i="1"/>
  <c r="K18" i="1" s="1"/>
  <c r="L18" i="1" s="1"/>
  <c r="G18" i="1"/>
  <c r="Y17" i="1"/>
  <c r="Z17" i="1" s="1"/>
  <c r="W17" i="1"/>
  <c r="H17" i="1"/>
  <c r="G17" i="1"/>
  <c r="Y7" i="1"/>
  <c r="Z7" i="1" s="1"/>
  <c r="W7" i="1"/>
  <c r="H7" i="1"/>
  <c r="G7" i="1"/>
  <c r="N15" i="1" l="1"/>
  <c r="N13" i="1"/>
  <c r="X15" i="1"/>
  <c r="AA15" i="1" s="1"/>
  <c r="AB15" i="1" s="1"/>
  <c r="V16" i="1"/>
  <c r="X16" i="1" s="1"/>
  <c r="AA16" i="1" s="1"/>
  <c r="AB16" i="1" s="1"/>
  <c r="N12" i="1"/>
  <c r="V12" i="1"/>
  <c r="X12" i="1" s="1"/>
  <c r="AA12" i="1" s="1"/>
  <c r="AB12" i="1" s="1"/>
  <c r="N14" i="1"/>
  <c r="V14" i="1"/>
  <c r="X14" i="1" s="1"/>
  <c r="AA14" i="1" s="1"/>
  <c r="AB14" i="1" s="1"/>
  <c r="N10" i="1"/>
  <c r="V10" i="1"/>
  <c r="X10" i="1" s="1"/>
  <c r="AA10" i="1" s="1"/>
  <c r="AB10" i="1" s="1"/>
  <c r="N11" i="1"/>
  <c r="V11" i="1"/>
  <c r="N8" i="1"/>
  <c r="V8" i="1"/>
  <c r="X8" i="1" s="1"/>
  <c r="AA8" i="1" s="1"/>
  <c r="AB8" i="1" s="1"/>
  <c r="X11" i="1"/>
  <c r="AA11" i="1" s="1"/>
  <c r="AB11" i="1" s="1"/>
  <c r="V13" i="1"/>
  <c r="X13" i="1" s="1"/>
  <c r="AA13" i="1" s="1"/>
  <c r="AB13" i="1" s="1"/>
  <c r="V9" i="1"/>
  <c r="X9" i="1" s="1"/>
  <c r="AA9" i="1" s="1"/>
  <c r="AB9" i="1" s="1"/>
  <c r="Y18" i="1"/>
  <c r="Z18" i="1" s="1"/>
  <c r="L20" i="1"/>
  <c r="M20" i="1" s="1"/>
  <c r="L22" i="1"/>
  <c r="M22" i="1" s="1"/>
  <c r="I17" i="1"/>
  <c r="J17" i="1" s="1"/>
  <c r="M18" i="1"/>
  <c r="I7" i="1"/>
  <c r="J7" i="1" s="1"/>
  <c r="L24" i="1"/>
  <c r="M24" i="1" s="1"/>
  <c r="K7" i="1"/>
  <c r="K17" i="1"/>
  <c r="I18" i="1"/>
  <c r="J18" i="1" s="1"/>
  <c r="L19" i="1"/>
  <c r="M19" i="1" s="1"/>
  <c r="L21" i="1"/>
  <c r="M21" i="1" s="1"/>
  <c r="L23" i="1"/>
  <c r="M23" i="1" s="1"/>
  <c r="K26" i="1"/>
  <c r="L25" i="1"/>
  <c r="M25" i="1" s="1"/>
  <c r="I19" i="1"/>
  <c r="J19" i="1" s="1"/>
  <c r="I20" i="1"/>
  <c r="J20" i="1" s="1"/>
  <c r="I21" i="1"/>
  <c r="J21" i="1" s="1"/>
  <c r="I22" i="1"/>
  <c r="J22" i="1" s="1"/>
  <c r="I23" i="1"/>
  <c r="J23" i="1" s="1"/>
  <c r="I24" i="1"/>
  <c r="J24" i="1" s="1"/>
  <c r="I25" i="1"/>
  <c r="J25" i="1" s="1"/>
  <c r="I26" i="1"/>
  <c r="J26" i="1" s="1"/>
  <c r="Y19" i="1" l="1"/>
  <c r="Z19" i="1" s="1"/>
  <c r="N22" i="1"/>
  <c r="N19" i="1"/>
  <c r="N23" i="1"/>
  <c r="N21" i="1"/>
  <c r="U7" i="1"/>
  <c r="U26" i="1"/>
  <c r="V22" i="1"/>
  <c r="U22" i="1"/>
  <c r="N25" i="1"/>
  <c r="U17" i="1"/>
  <c r="V25" i="1"/>
  <c r="U25" i="1"/>
  <c r="V21" i="1"/>
  <c r="U21" i="1"/>
  <c r="V24" i="1"/>
  <c r="U24" i="1"/>
  <c r="V18" i="1"/>
  <c r="U18" i="1"/>
  <c r="N18" i="1"/>
  <c r="L17" i="1"/>
  <c r="M17" i="1" s="1"/>
  <c r="N24" i="1"/>
  <c r="N20" i="1"/>
  <c r="L26" i="1"/>
  <c r="M26" i="1" s="1"/>
  <c r="L7" i="1"/>
  <c r="M7" i="1" s="1"/>
  <c r="V20" i="1"/>
  <c r="U20" i="1"/>
  <c r="V23" i="1"/>
  <c r="U23" i="1"/>
  <c r="V19" i="1"/>
  <c r="U19" i="1"/>
  <c r="AD3" i="1"/>
  <c r="W6" i="1"/>
  <c r="H6" i="1"/>
  <c r="I6" i="1" s="1"/>
  <c r="J6" i="1" s="1"/>
  <c r="G6" i="1"/>
  <c r="Y3" i="1"/>
  <c r="Z3" i="1" s="1"/>
  <c r="W5" i="1"/>
  <c r="W4" i="1"/>
  <c r="W3" i="1"/>
  <c r="Q4" i="1"/>
  <c r="Y4" i="1" s="1"/>
  <c r="Z4" i="1" s="1"/>
  <c r="G5" i="1"/>
  <c r="G4" i="1"/>
  <c r="G3" i="1"/>
  <c r="H5" i="1"/>
  <c r="I5" i="1" s="1"/>
  <c r="J5" i="1" s="1"/>
  <c r="U5" i="1" s="1"/>
  <c r="H4" i="1"/>
  <c r="K4" i="1" s="1"/>
  <c r="K3" i="1"/>
  <c r="X18" i="1" l="1"/>
  <c r="AA18" i="1" s="1"/>
  <c r="AB18" i="1" s="1"/>
  <c r="X21" i="1"/>
  <c r="X19" i="1"/>
  <c r="AA19" i="1" s="1"/>
  <c r="AB19" i="1" s="1"/>
  <c r="X20" i="1"/>
  <c r="Y20" i="1"/>
  <c r="Z20" i="1" s="1"/>
  <c r="X23" i="1"/>
  <c r="X24" i="1"/>
  <c r="X25" i="1"/>
  <c r="X22" i="1"/>
  <c r="N7" i="1"/>
  <c r="V7" i="1"/>
  <c r="X7" i="1" s="1"/>
  <c r="AA7" i="1" s="1"/>
  <c r="AB7" i="1" s="1"/>
  <c r="N17" i="1"/>
  <c r="V17" i="1"/>
  <c r="X17" i="1" s="1"/>
  <c r="AA17" i="1" s="1"/>
  <c r="AB17" i="1" s="1"/>
  <c r="N26" i="1"/>
  <c r="V26" i="1"/>
  <c r="X26" i="1" s="1"/>
  <c r="K6" i="1"/>
  <c r="L6" i="1" s="1"/>
  <c r="M6" i="1" s="1"/>
  <c r="K5" i="1"/>
  <c r="L5" i="1" s="1"/>
  <c r="M5" i="1" s="1"/>
  <c r="U6" i="1"/>
  <c r="Q5" i="1"/>
  <c r="I4" i="1"/>
  <c r="J4" i="1" s="1"/>
  <c r="L4" i="1"/>
  <c r="M4" i="1" s="1"/>
  <c r="L3" i="1"/>
  <c r="M3" i="1" s="1"/>
  <c r="C23" i="3" s="1"/>
  <c r="I3" i="1"/>
  <c r="J3" i="1" s="1"/>
  <c r="V3" i="1" s="1"/>
  <c r="AI6" i="1" l="1"/>
  <c r="C22" i="3"/>
  <c r="AA30" i="3"/>
  <c r="AA26" i="3"/>
  <c r="AA22" i="3"/>
  <c r="AA18" i="3"/>
  <c r="AA14" i="3"/>
  <c r="AA10" i="3"/>
  <c r="AA6" i="3"/>
  <c r="T30" i="3"/>
  <c r="T26" i="3"/>
  <c r="T22" i="3"/>
  <c r="T18" i="3"/>
  <c r="T14" i="3"/>
  <c r="T10" i="3"/>
  <c r="T6" i="3"/>
  <c r="AA28" i="3"/>
  <c r="AA16" i="3"/>
  <c r="AA8" i="3"/>
  <c r="T24" i="3"/>
  <c r="T16" i="3"/>
  <c r="T4" i="3"/>
  <c r="AA31" i="3"/>
  <c r="AA23" i="3"/>
  <c r="AA19" i="3"/>
  <c r="AA15" i="3"/>
  <c r="AA7" i="3"/>
  <c r="T23" i="3"/>
  <c r="T15" i="3"/>
  <c r="T7" i="3"/>
  <c r="AA29" i="3"/>
  <c r="AA25" i="3"/>
  <c r="AA21" i="3"/>
  <c r="AA17" i="3"/>
  <c r="AA13" i="3"/>
  <c r="AA9" i="3"/>
  <c r="AA5" i="3"/>
  <c r="T29" i="3"/>
  <c r="T25" i="3"/>
  <c r="T21" i="3"/>
  <c r="T17" i="3"/>
  <c r="T13" i="3"/>
  <c r="T9" i="3"/>
  <c r="T5" i="3"/>
  <c r="AA32" i="3"/>
  <c r="AA24" i="3"/>
  <c r="AA20" i="3"/>
  <c r="AA12" i="3"/>
  <c r="AA4" i="3"/>
  <c r="T32" i="3"/>
  <c r="T28" i="3"/>
  <c r="T20" i="3"/>
  <c r="T12" i="3"/>
  <c r="T8" i="3"/>
  <c r="AA27" i="3"/>
  <c r="AA11" i="3"/>
  <c r="AA3" i="3"/>
  <c r="T31" i="3"/>
  <c r="T27" i="3"/>
  <c r="T19" i="3"/>
  <c r="T11" i="3"/>
  <c r="T3" i="3"/>
  <c r="M21" i="3"/>
  <c r="I21" i="3"/>
  <c r="K21" i="3"/>
  <c r="U3" i="1"/>
  <c r="AA20" i="1"/>
  <c r="AB20" i="1" s="1"/>
  <c r="Y21" i="1"/>
  <c r="Z21" i="1" s="1"/>
  <c r="AA21" i="1" s="1"/>
  <c r="AB21" i="1" s="1"/>
  <c r="Y5" i="1"/>
  <c r="Z5" i="1" s="1"/>
  <c r="Q6" i="1"/>
  <c r="N6" i="1"/>
  <c r="V6" i="1"/>
  <c r="X6" i="1" s="1"/>
  <c r="U4" i="1"/>
  <c r="V4" i="1"/>
  <c r="N5" i="1"/>
  <c r="V5" i="1"/>
  <c r="X5" i="1" s="1"/>
  <c r="N4" i="1"/>
  <c r="N3" i="1"/>
  <c r="AA3" i="1" l="1"/>
  <c r="AB3" i="1" s="1"/>
  <c r="Y32" i="3"/>
  <c r="R13" i="3"/>
  <c r="Y25" i="3"/>
  <c r="R30" i="3"/>
  <c r="R3" i="3"/>
  <c r="R19" i="3"/>
  <c r="Y3" i="3"/>
  <c r="Y19" i="3"/>
  <c r="R9" i="3"/>
  <c r="Y5" i="3"/>
  <c r="R10" i="3"/>
  <c r="Y14" i="3"/>
  <c r="R4" i="3"/>
  <c r="R20" i="3"/>
  <c r="Y4" i="3"/>
  <c r="Y20" i="3"/>
  <c r="Y8" i="3"/>
  <c r="Y17" i="3"/>
  <c r="R15" i="3"/>
  <c r="Y31" i="3"/>
  <c r="Y6" i="3"/>
  <c r="R32" i="3"/>
  <c r="R21" i="3"/>
  <c r="R6" i="3"/>
  <c r="Y10" i="3"/>
  <c r="R7" i="3"/>
  <c r="R23" i="3"/>
  <c r="Y7" i="3"/>
  <c r="Y23" i="3"/>
  <c r="R17" i="3"/>
  <c r="Y13" i="3"/>
  <c r="R18" i="3"/>
  <c r="Y22" i="3"/>
  <c r="R8" i="3"/>
  <c r="R24" i="3"/>
  <c r="Y24" i="3"/>
  <c r="R22" i="3"/>
  <c r="R31" i="3"/>
  <c r="R29" i="3"/>
  <c r="M12" i="3"/>
  <c r="M23" i="3" s="1"/>
  <c r="Y9" i="3"/>
  <c r="R14" i="3"/>
  <c r="Y18" i="3"/>
  <c r="R11" i="3"/>
  <c r="R27" i="3"/>
  <c r="Y11" i="3"/>
  <c r="Y27" i="3"/>
  <c r="R25" i="3"/>
  <c r="Y21" i="3"/>
  <c r="R26" i="3"/>
  <c r="Y30" i="3"/>
  <c r="R12" i="3"/>
  <c r="R28" i="3"/>
  <c r="Y12" i="3"/>
  <c r="Y28" i="3"/>
  <c r="R5" i="3"/>
  <c r="Y26" i="3"/>
  <c r="Y15" i="3"/>
  <c r="Y29" i="3"/>
  <c r="R16" i="3"/>
  <c r="Y16" i="3"/>
  <c r="D17" i="3"/>
  <c r="I12" i="3"/>
  <c r="I23" i="3" s="1"/>
  <c r="B17" i="3"/>
  <c r="F17" i="3"/>
  <c r="K12" i="3"/>
  <c r="K23" i="3" s="1"/>
  <c r="T34" i="3"/>
  <c r="AA34" i="3"/>
  <c r="Y22" i="1"/>
  <c r="Z22" i="1" s="1"/>
  <c r="AA22" i="1" s="1"/>
  <c r="AB22" i="1" s="1"/>
  <c r="Y6" i="1"/>
  <c r="Z6" i="1" s="1"/>
  <c r="AA6" i="1" s="1"/>
  <c r="AB6" i="1" s="1"/>
  <c r="AA5" i="1"/>
  <c r="AB5" i="1" s="1"/>
  <c r="X3" i="1"/>
  <c r="X4" i="1"/>
  <c r="AA4" i="1" s="1"/>
  <c r="AB4" i="1" s="1"/>
  <c r="F19" i="3" l="1"/>
  <c r="M25" i="3"/>
  <c r="Y34" i="3"/>
  <c r="Z35" i="3" s="1"/>
  <c r="R34" i="3"/>
  <c r="S35" i="3" s="1"/>
  <c r="Y23" i="1"/>
  <c r="Z23" i="1" s="1"/>
  <c r="AA23" i="1" s="1"/>
  <c r="AB23" i="1" s="1"/>
  <c r="Y24" i="1" l="1"/>
  <c r="Z24" i="1" s="1"/>
  <c r="AA24" i="1" s="1"/>
  <c r="AB24" i="1" s="1"/>
  <c r="Y26" i="1" l="1"/>
  <c r="Z26" i="1" s="1"/>
  <c r="AA26" i="1" s="1"/>
  <c r="AB26" i="1" s="1"/>
  <c r="Y25" i="1"/>
  <c r="Z25" i="1" s="1"/>
  <c r="AA25" i="1" s="1"/>
  <c r="AB25" i="1" s="1"/>
  <c r="AB27" i="1" s="1"/>
</calcChain>
</file>

<file path=xl/sharedStrings.xml><?xml version="1.0" encoding="utf-8"?>
<sst xmlns="http://schemas.openxmlformats.org/spreadsheetml/2006/main" count="217" uniqueCount="105">
  <si>
    <t>Current Staffing (FTE)</t>
  </si>
  <si>
    <t>Hours Per Day</t>
  </si>
  <si>
    <t>Days Per Week</t>
  </si>
  <si>
    <t># working days left in Fiscal Year</t>
  </si>
  <si>
    <t>O.T. / Straight Time Hourly  Differential</t>
  </si>
  <si>
    <t>Public Works</t>
  </si>
  <si>
    <t>Parks &amp; Rec</t>
  </si>
  <si>
    <t># Staff working Disaster Shifts</t>
  </si>
  <si>
    <t>Total Dept Salary &amp; Benefits Budget</t>
  </si>
  <si>
    <t>Avg Annual Salary Cost, plus benefits / EE</t>
  </si>
  <si>
    <t>Avg. Benefit Cost / Hour / EE</t>
  </si>
  <si>
    <t>Avg. Total Wages &amp; Benefits / Hour / EE</t>
  </si>
  <si>
    <t>Avg. Regular Time Benefit %</t>
  </si>
  <si>
    <t>Avg. Total O.T. Hourly Pay &amp; Benefits</t>
  </si>
  <si>
    <t>Avg. O.T. Hourly Benefit Cost</t>
  </si>
  <si>
    <t>Daily cost for temp hire disaster staff</t>
  </si>
  <si>
    <t>Avg. Daily Cost For Temp Disaster Hires - Wage &amp; Benefits (12 Hour Shifts)</t>
  </si>
  <si>
    <t>Total remaining budget for payroll &amp; benefits</t>
  </si>
  <si>
    <t>Water Dept</t>
  </si>
  <si>
    <t>Days of budget left at current "burn rate"</t>
  </si>
  <si>
    <r>
      <rPr>
        <b/>
        <sz val="12"/>
        <color theme="1"/>
        <rFont val="Arial Narrow"/>
        <family val="2"/>
      </rPr>
      <t xml:space="preserve"> Estimated</t>
    </r>
    <r>
      <rPr>
        <sz val="12"/>
        <color theme="1"/>
        <rFont val="Arial Narrow"/>
        <family val="2"/>
      </rPr>
      <t xml:space="preserve"> Current Burn Rate</t>
    </r>
  </si>
  <si>
    <t>Disaster Shift Hours &amp; Days</t>
  </si>
  <si>
    <t>Current Approved Staffing Levels, Pay and Benefits, by Department</t>
  </si>
  <si>
    <t>Enter variable data in yellow and orange cells only.  All other cells are calculated.</t>
  </si>
  <si>
    <t>Average Straight Time Costs For EE's</t>
  </si>
  <si>
    <t>Average Overtime Costs For EE's</t>
  </si>
  <si>
    <t>Total Daily Wages &amp; Benefits / Day / Dept.</t>
  </si>
  <si>
    <t>% of budget left in fiscal year</t>
  </si>
  <si>
    <t>Budget consumption rate, expressed as budget days divided by days remaining at current burn rate</t>
  </si>
  <si>
    <t xml:space="preserve">Copy Source Row </t>
  </si>
  <si>
    <t>Avg. O.T. Benefit Rate</t>
  </si>
  <si>
    <r>
      <t xml:space="preserve">Avg. Straight Time </t>
    </r>
    <r>
      <rPr>
        <b/>
        <vertAlign val="superscript"/>
        <sz val="12"/>
        <color theme="1"/>
        <rFont val="Arial Narrow"/>
        <family val="2"/>
      </rPr>
      <t>1</t>
    </r>
    <r>
      <rPr>
        <sz val="12"/>
        <color theme="1"/>
        <rFont val="Arial Narrow"/>
        <family val="2"/>
      </rPr>
      <t xml:space="preserve"> Hourly Rate / EE</t>
    </r>
  </si>
  <si>
    <r>
      <t>Avg. Overtime Hourly Pay Rate</t>
    </r>
    <r>
      <rPr>
        <b/>
        <sz val="12"/>
        <color theme="1"/>
        <rFont val="Arial Narrow"/>
        <family val="2"/>
      </rPr>
      <t xml:space="preserve"> </t>
    </r>
    <r>
      <rPr>
        <b/>
        <vertAlign val="superscript"/>
        <sz val="12"/>
        <color theme="1"/>
        <rFont val="Arial Narrow"/>
        <family val="2"/>
      </rPr>
      <t>2</t>
    </r>
  </si>
  <si>
    <r>
      <t># Staff working Regular Shift</t>
    </r>
    <r>
      <rPr>
        <vertAlign val="superscript"/>
        <sz val="12"/>
        <color theme="1"/>
        <rFont val="Arial Narrow"/>
        <family val="2"/>
      </rPr>
      <t xml:space="preserve"> </t>
    </r>
    <r>
      <rPr>
        <b/>
        <vertAlign val="superscript"/>
        <sz val="12"/>
        <color theme="1"/>
        <rFont val="Arial Narrow"/>
        <family val="2"/>
      </rPr>
      <t>3</t>
    </r>
    <r>
      <rPr>
        <vertAlign val="superscript"/>
        <sz val="12"/>
        <color theme="1"/>
        <rFont val="Arial Narrow"/>
        <family val="2"/>
      </rPr>
      <t xml:space="preserve"> </t>
    </r>
    <r>
      <rPr>
        <sz val="12"/>
        <color theme="1"/>
        <rFont val="Arial Narrow"/>
        <family val="2"/>
      </rPr>
      <t>(40 Hours)</t>
    </r>
  </si>
  <si>
    <r>
      <t># Temp Hires</t>
    </r>
    <r>
      <rPr>
        <b/>
        <sz val="12"/>
        <color theme="1"/>
        <rFont val="Arial Narrow"/>
        <family val="2"/>
      </rPr>
      <t xml:space="preserve"> </t>
    </r>
    <r>
      <rPr>
        <b/>
        <vertAlign val="superscript"/>
        <sz val="12"/>
        <color theme="1"/>
        <rFont val="Arial Narrow"/>
        <family val="2"/>
      </rPr>
      <t>4</t>
    </r>
    <r>
      <rPr>
        <sz val="12"/>
        <color theme="1"/>
        <rFont val="Arial Narrow"/>
        <family val="2"/>
      </rPr>
      <t xml:space="preserve"> working disaster shifts</t>
    </r>
  </si>
  <si>
    <r>
      <rPr>
        <b/>
        <sz val="12"/>
        <color theme="1"/>
        <rFont val="Arial Narrow"/>
        <family val="2"/>
      </rPr>
      <t>Estimated</t>
    </r>
    <r>
      <rPr>
        <sz val="12"/>
        <color theme="1"/>
        <rFont val="Arial Narrow"/>
        <family val="2"/>
      </rPr>
      <t xml:space="preserve"> Disaster Daily Payroll Costs</t>
    </r>
    <r>
      <rPr>
        <vertAlign val="superscript"/>
        <sz val="12"/>
        <color theme="1"/>
        <rFont val="Arial Narrow"/>
        <family val="2"/>
      </rPr>
      <t xml:space="preserve"> </t>
    </r>
    <r>
      <rPr>
        <b/>
        <vertAlign val="superscript"/>
        <sz val="12"/>
        <color theme="1"/>
        <rFont val="Arial Narrow"/>
        <family val="2"/>
      </rPr>
      <t>6</t>
    </r>
  </si>
  <si>
    <r>
      <t>Daily cost of staff on regular shift status</t>
    </r>
    <r>
      <rPr>
        <b/>
        <vertAlign val="superscript"/>
        <sz val="12"/>
        <color theme="1"/>
        <rFont val="Arial Narrow"/>
        <family val="2"/>
      </rPr>
      <t xml:space="preserve"> 5</t>
    </r>
  </si>
  <si>
    <t xml:space="preserve"> This "Burn Rate" estimator can be prepared before the onset of a disaster to determine the approximate impact of a disaster on the budget, at any point in the fiscal year, even before the response phase begins.   "Burn Rate" estimator may be used as a benchmark to determine if field labor reports correspond to the estimate or if there are delays or inaccuracies in the reported labor hours for disaster response activities.</t>
  </si>
  <si>
    <t>Notes:</t>
  </si>
  <si>
    <t>Based on 2080 hours per year</t>
  </si>
  <si>
    <t>Includes staff on any leave status, including sick leave, vacation, disability, FMLA, etc., including staff not reporting in, i.e., missing and unaccounted for.  Does not include suspended without pay.</t>
  </si>
  <si>
    <t>Does not include Mutual Aid.  If Mutual Aid is included and pay is equivalent, add the # of employees to Column "S" (# Staff working Disaster Shifts).  Does not factor in any equipment or supply charges</t>
  </si>
  <si>
    <t>Estimated on an 8 hour day, 5 days a week.</t>
  </si>
  <si>
    <t>Based on current work schedule</t>
  </si>
  <si>
    <t>Red cells indicate that the entered staff levels do not match the "Current Staffing (FTE)" level entered in Column "B"</t>
  </si>
  <si>
    <t xml:space="preserve">Appreciation to Kevin Riper, Finance Director of the City of Morgan Hill for his assistance in developing this "Overtime Burn Rate" estimator tool.  </t>
  </si>
  <si>
    <t>Appreciation to Leo Levinson of the City of San Francisco for the core idea to pre-develop a methodology for estimating the disaster overtime burn rate.</t>
  </si>
  <si>
    <t>Estimated Composite Average</t>
  </si>
  <si>
    <t>Appreciation to Battalion Chief Ken Shuck of the Manhattan Beach Fire Department for his assistance with estimating overtime for 56 hour per week firefighters.</t>
  </si>
  <si>
    <t>Fire (40hr only)</t>
  </si>
  <si>
    <r>
      <t xml:space="preserve">Dept. </t>
    </r>
    <r>
      <rPr>
        <vertAlign val="superscript"/>
        <sz val="12"/>
        <color theme="1"/>
        <rFont val="Arial Narrow"/>
        <family val="2"/>
      </rPr>
      <t>8</t>
    </r>
  </si>
  <si>
    <t>Adams</t>
  </si>
  <si>
    <t>Bailey</t>
  </si>
  <si>
    <t>Cornish</t>
  </si>
  <si>
    <t>Davis</t>
  </si>
  <si>
    <t>Elbers</t>
  </si>
  <si>
    <t>Fernandez</t>
  </si>
  <si>
    <t>Gary</t>
  </si>
  <si>
    <t>Henderson</t>
  </si>
  <si>
    <t>Inez</t>
  </si>
  <si>
    <t>Jackson</t>
  </si>
  <si>
    <t>Lawrence</t>
  </si>
  <si>
    <t>Martin</t>
  </si>
  <si>
    <t>Nabors</t>
  </si>
  <si>
    <t>Oropeza</t>
  </si>
  <si>
    <t>Pederson</t>
  </si>
  <si>
    <t>Quincy</t>
  </si>
  <si>
    <t>King</t>
  </si>
  <si>
    <t>Roberts</t>
  </si>
  <si>
    <t>Smith</t>
  </si>
  <si>
    <t>Thomas</t>
  </si>
  <si>
    <t>Ulysses</t>
  </si>
  <si>
    <t>Vicks</t>
  </si>
  <si>
    <t>Williams</t>
  </si>
  <si>
    <t>Xeno</t>
  </si>
  <si>
    <t>Yoke</t>
  </si>
  <si>
    <t>Zamora</t>
  </si>
  <si>
    <t>Aaron</t>
  </si>
  <si>
    <t>Commings</t>
  </si>
  <si>
    <t>Baker</t>
  </si>
  <si>
    <t>Duarte</t>
  </si>
  <si>
    <t>Regular Time</t>
  </si>
  <si>
    <t>Overtime</t>
  </si>
  <si>
    <r>
      <t xml:space="preserve">WARNING: This spreadsheet is only an estimating tool.  It is designed to </t>
    </r>
    <r>
      <rPr>
        <b/>
        <u/>
        <sz val="16"/>
        <color theme="0"/>
        <rFont val="Arial Narrow"/>
        <family val="2"/>
      </rPr>
      <t>approximate</t>
    </r>
    <r>
      <rPr>
        <b/>
        <sz val="16"/>
        <color theme="0"/>
        <rFont val="Arial Narrow"/>
        <family val="2"/>
      </rPr>
      <t xml:space="preserve"> the overtime "burn rate" to determine the impact of disaster overtime on a departmental budget.  This is only an estimate and the results will vary with a variety of conditions, including the distribution of pay grades within the department, the hours of overtime worked each day and the number of days of overtime.  Changes in the rate of attendance, and adding to or reducing the hours and days of overtime will alter the accuracy of the estimates when these rates are changed on successive days.  All estimates are based on average wages and benefits.   </t>
    </r>
    <r>
      <rPr>
        <b/>
        <u/>
        <sz val="16"/>
        <color theme="0"/>
        <rFont val="Arial Narrow"/>
        <family val="2"/>
      </rPr>
      <t>DO NOT use this estimator for preparing actual payroll or for preparing labor worksheets for FEMA reimbursement.</t>
    </r>
  </si>
  <si>
    <r>
      <t>Fire (56 hr only)</t>
    </r>
    <r>
      <rPr>
        <vertAlign val="superscript"/>
        <sz val="12"/>
        <color theme="1"/>
        <rFont val="Arial Narrow"/>
        <family val="2"/>
      </rPr>
      <t>9</t>
    </r>
  </si>
  <si>
    <t>Day Shift</t>
  </si>
  <si>
    <t>Night Shift</t>
  </si>
  <si>
    <t>56/40</t>
  </si>
  <si>
    <t>ConFact</t>
  </si>
  <si>
    <t>s12</t>
  </si>
  <si>
    <t>A Shift</t>
  </si>
  <si>
    <t>B Shift</t>
  </si>
  <si>
    <t>C Shift</t>
  </si>
  <si>
    <t>3 Day Total</t>
  </si>
  <si>
    <t># Duty Staff</t>
  </si>
  <si>
    <r>
      <t>Staff Distribution for Current Disaster</t>
    </r>
    <r>
      <rPr>
        <b/>
        <sz val="12"/>
        <color theme="1"/>
        <rFont val="Arial Narrow"/>
        <family val="2"/>
      </rPr>
      <t xml:space="preserve"> </t>
    </r>
    <r>
      <rPr>
        <b/>
        <vertAlign val="superscript"/>
        <sz val="12"/>
        <color theme="1"/>
        <rFont val="Arial Narrow"/>
        <family val="2"/>
      </rPr>
      <t>7, 10</t>
    </r>
  </si>
  <si>
    <t xml:space="preserve">Salaried employees who do not receive overtime should be entered with their regular work hours only (typically a 40 hour work week), unless there is a policy in place that would pay them disaster overtime. </t>
  </si>
  <si>
    <t>Cell "H3" formula: 365 days / 7 days = 52.1428571 weeks in a year         52.1428571 weeks  x  56 hours per week = 2920 work hours per year.</t>
  </si>
  <si>
    <t>Based on time and one-half overtime (1.5), except for 40 hour per week firefighters, who are computed at 56 hours per week and 2.1 overtime rate.</t>
  </si>
  <si>
    <t>The first row (Fire 56 hr only) is only to be used if the agency has 56 hour per pay period (FSLA) firefighters. ( 2920 hrs/year) The calculations for this group of workers is different than for 40 hour per week employees.  For 40 hour per week Fire employees use the next row to calculate overtime.</t>
  </si>
  <si>
    <t>Enter the number of firefighters working their normal 24 hour shift, either "A", "B" or "C" shift.  In column "S", enter the number of firefighters working from an "off-duty" shift.  For estimating purposes you may enter ".5" employees if there are an odd number of personnel on a shift.</t>
  </si>
  <si>
    <r>
      <t xml:space="preserve">Daily cost of staff on disaster shifts </t>
    </r>
    <r>
      <rPr>
        <vertAlign val="superscript"/>
        <sz val="12"/>
        <color theme="1"/>
        <rFont val="Arial Narrow"/>
        <family val="2"/>
      </rPr>
      <t>12</t>
    </r>
  </si>
  <si>
    <t>Assumes a 12 on and 12 off (or a 24 on and 24 off) emergency work schedule for fighters.</t>
  </si>
  <si>
    <t>Regular Time Rate w/Ben</t>
  </si>
  <si>
    <t>Overtime Rate w/Ben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</si>
</sst>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 numFmtId="165" formatCode="&quot;$&quot;#,##0"/>
    <numFmt numFmtId="166" formatCode="#,##0.0_);\(#,##0.0\)"/>
    <numFmt numFmtId="167" formatCode="0.0%"/>
  </numFmts>
  <fonts count="28" x14ac:knownFonts="1">
    <font>
      <sz val="11"/>
      <color theme="1"/>
      <name val="Calibri"/>
      <family val="2"/>
      <scheme val="minor"/>
    </font>
    <font>
      <sz val="11"/>
      <color theme="1"/>
      <name val="Calibri"/>
      <family val="2"/>
      <scheme val="minor"/>
    </font>
    <font>
      <sz val="12"/>
      <color theme="1"/>
      <name val="Arial Narrow"/>
      <family val="2"/>
    </font>
    <font>
      <b/>
      <sz val="12"/>
      <color theme="0"/>
      <name val="Arial Narrow"/>
      <family val="2"/>
    </font>
    <font>
      <sz val="12"/>
      <name val="Arial Narrow"/>
      <family val="2"/>
    </font>
    <font>
      <vertAlign val="superscript"/>
      <sz val="12"/>
      <color theme="1"/>
      <name val="Arial Narrow"/>
      <family val="2"/>
    </font>
    <font>
      <b/>
      <sz val="12"/>
      <color theme="1"/>
      <name val="Arial Narrow"/>
      <family val="2"/>
    </font>
    <font>
      <b/>
      <sz val="16"/>
      <color theme="0"/>
      <name val="Arial Narrow"/>
      <family val="2"/>
    </font>
    <font>
      <b/>
      <vertAlign val="superscript"/>
      <sz val="12"/>
      <color theme="1"/>
      <name val="Arial Narrow"/>
      <family val="2"/>
    </font>
    <font>
      <sz val="12"/>
      <color theme="0"/>
      <name val="Arial Narrow"/>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6"/>
      <color theme="0"/>
      <name val="Arial Narrow"/>
      <family val="2"/>
    </font>
    <font>
      <sz val="11"/>
      <color theme="1"/>
      <name val="Arial Narrow"/>
      <family val="2"/>
    </font>
  </fonts>
  <fills count="45">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5" tint="0.59999389629810485"/>
        <bgColor indexed="64"/>
      </patternFill>
    </fill>
    <fill>
      <gradientFill>
        <stop position="0">
          <color rgb="FFFFFF00"/>
        </stop>
        <stop position="1">
          <color rgb="FFFF0000"/>
        </stop>
      </gradient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0000"/>
        <bgColor indexed="64"/>
      </patternFill>
    </fill>
    <fill>
      <patternFill patternType="solid">
        <fgColor rgb="FF00CC99"/>
        <bgColor indexed="64"/>
      </patternFill>
    </fill>
    <fill>
      <patternFill patternType="solid">
        <fgColor rgb="FF00B0F0"/>
        <bgColor indexed="64"/>
      </patternFill>
    </fill>
    <fill>
      <patternFill patternType="solid">
        <fgColor rgb="FF00808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xf numFmtId="0" fontId="10" fillId="0" borderId="0" applyNumberFormat="0" applyFill="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7" fillId="13" borderId="7" applyNumberFormat="0" applyAlignment="0" applyProtection="0"/>
    <xf numFmtId="0" fontId="18" fillId="14" borderId="8" applyNumberFormat="0" applyAlignment="0" applyProtection="0"/>
    <xf numFmtId="0" fontId="19" fillId="14" borderId="7" applyNumberFormat="0" applyAlignment="0" applyProtection="0"/>
    <xf numFmtId="0" fontId="20" fillId="0" borderId="9" applyNumberFormat="0" applyFill="0" applyAlignment="0" applyProtection="0"/>
    <xf numFmtId="0" fontId="21" fillId="15" borderId="10" applyNumberFormat="0" applyAlignment="0" applyProtection="0"/>
    <xf numFmtId="0" fontId="22" fillId="0" borderId="0" applyNumberFormat="0" applyFill="0" applyBorder="0" applyAlignment="0" applyProtection="0"/>
    <xf numFmtId="0" fontId="1" fillId="16" borderId="11" applyNumberFormat="0" applyFont="0" applyAlignment="0" applyProtection="0"/>
    <xf numFmtId="0" fontId="23" fillId="0" borderId="0" applyNumberFormat="0" applyFill="0" applyBorder="0" applyAlignment="0" applyProtection="0"/>
    <xf numFmtId="0" fontId="24" fillId="0" borderId="12" applyNumberFormat="0" applyFill="0" applyAlignment="0" applyProtection="0"/>
    <xf numFmtId="0" fontId="2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5" fillId="28" borderId="0" applyNumberFormat="0" applyBorder="0" applyAlignment="0" applyProtection="0"/>
    <xf numFmtId="0" fontId="2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25" fillId="40" borderId="0" applyNumberFormat="0" applyBorder="0" applyAlignment="0" applyProtection="0"/>
  </cellStyleXfs>
  <cellXfs count="110">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Fill="1"/>
    <xf numFmtId="0" fontId="2" fillId="4" borderId="1" xfId="0"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locked="0"/>
    </xf>
    <xf numFmtId="5" fontId="2" fillId="4" borderId="1" xfId="0" applyNumberFormat="1" applyFont="1" applyFill="1" applyBorder="1" applyAlignment="1" applyProtection="1">
      <alignment horizontal="right" vertical="center"/>
      <protection locked="0"/>
    </xf>
    <xf numFmtId="164" fontId="2" fillId="4" borderId="1" xfId="0" applyNumberFormat="1" applyFont="1" applyFill="1" applyBorder="1" applyAlignment="1" applyProtection="1">
      <alignment vertical="center"/>
      <protection locked="0"/>
    </xf>
    <xf numFmtId="0" fontId="2" fillId="4" borderId="1" xfId="0" applyFont="1" applyFill="1" applyBorder="1" applyProtection="1">
      <protection locked="0"/>
    </xf>
    <xf numFmtId="165" fontId="2" fillId="4" borderId="1" xfId="0" applyNumberFormat="1" applyFont="1" applyFill="1" applyBorder="1" applyAlignment="1" applyProtection="1">
      <alignment horizontal="right"/>
      <protection locked="0"/>
    </xf>
    <xf numFmtId="164" fontId="2" fillId="4" borderId="1" xfId="0" applyNumberFormat="1" applyFont="1" applyFill="1" applyBorder="1" applyProtection="1">
      <protection locked="0"/>
    </xf>
    <xf numFmtId="37" fontId="2" fillId="3" borderId="1" xfId="0" applyNumberFormat="1"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166" fontId="2" fillId="3" borderId="1" xfId="0" applyNumberFormat="1" applyFont="1" applyFill="1" applyBorder="1" applyAlignment="1" applyProtection="1">
      <alignment horizontal="center" vertical="center"/>
      <protection locked="0"/>
    </xf>
    <xf numFmtId="0" fontId="6" fillId="0" borderId="0" xfId="0" applyFont="1"/>
    <xf numFmtId="165" fontId="2" fillId="5" borderId="1" xfId="0" applyNumberFormat="1" applyFont="1" applyFill="1" applyBorder="1" applyAlignment="1" applyProtection="1">
      <alignment vertical="center"/>
    </xf>
    <xf numFmtId="164" fontId="2" fillId="5" borderId="1" xfId="0" applyNumberFormat="1" applyFont="1" applyFill="1" applyBorder="1" applyAlignment="1" applyProtection="1">
      <alignment vertical="center"/>
    </xf>
    <xf numFmtId="164" fontId="2" fillId="0" borderId="1" xfId="0" applyNumberFormat="1" applyFont="1" applyBorder="1" applyAlignment="1" applyProtection="1">
      <alignment vertical="center"/>
    </xf>
    <xf numFmtId="164" fontId="2" fillId="7" borderId="1" xfId="0" applyNumberFormat="1" applyFont="1" applyFill="1" applyBorder="1" applyAlignment="1" applyProtection="1">
      <alignment vertical="center"/>
    </xf>
    <xf numFmtId="165" fontId="2" fillId="6" borderId="1" xfId="0" applyNumberFormat="1" applyFont="1" applyFill="1" applyBorder="1" applyAlignment="1" applyProtection="1">
      <alignment vertical="center"/>
    </xf>
    <xf numFmtId="165" fontId="2" fillId="0" borderId="1" xfId="0" applyNumberFormat="1" applyFont="1" applyBorder="1" applyAlignment="1" applyProtection="1">
      <alignment vertical="center"/>
    </xf>
    <xf numFmtId="3" fontId="3" fillId="2" borderId="1" xfId="0" applyNumberFormat="1" applyFont="1" applyFill="1" applyBorder="1" applyAlignment="1" applyProtection="1">
      <alignment horizontal="center" vertical="center"/>
    </xf>
    <xf numFmtId="0" fontId="2" fillId="0" borderId="1" xfId="0" applyFont="1" applyFill="1" applyBorder="1" applyProtection="1"/>
    <xf numFmtId="165" fontId="2" fillId="0" borderId="1" xfId="0" applyNumberFormat="1" applyFont="1" applyFill="1" applyBorder="1" applyAlignment="1" applyProtection="1">
      <alignment horizontal="right"/>
    </xf>
    <xf numFmtId="0" fontId="2" fillId="0" borderId="1" xfId="0" applyFont="1" applyFill="1" applyBorder="1" applyAlignment="1" applyProtection="1">
      <alignment horizontal="center"/>
    </xf>
    <xf numFmtId="164" fontId="2" fillId="0" borderId="1" xfId="0" applyNumberFormat="1" applyFont="1" applyFill="1" applyBorder="1" applyProtection="1"/>
    <xf numFmtId="164" fontId="2" fillId="0" borderId="1" xfId="0" applyNumberFormat="1" applyFont="1" applyFill="1" applyBorder="1" applyAlignment="1" applyProtection="1">
      <alignment vertical="center"/>
    </xf>
    <xf numFmtId="0" fontId="2" fillId="0" borderId="1" xfId="0" applyFont="1" applyFill="1" applyBorder="1" applyAlignment="1" applyProtection="1">
      <alignment horizontal="center" vertical="center"/>
    </xf>
    <xf numFmtId="37" fontId="2" fillId="0" borderId="1" xfId="0" applyNumberFormat="1" applyFont="1" applyFill="1" applyBorder="1" applyAlignment="1" applyProtection="1">
      <alignment horizontal="center" vertical="center"/>
    </xf>
    <xf numFmtId="165" fontId="2" fillId="0" borderId="1" xfId="0" applyNumberFormat="1" applyFont="1" applyFill="1" applyBorder="1" applyAlignment="1" applyProtection="1">
      <alignment vertical="center"/>
    </xf>
    <xf numFmtId="9" fontId="3" fillId="2" borderId="1" xfId="0" applyNumberFormat="1" applyFont="1" applyFill="1" applyBorder="1" applyAlignment="1" applyProtection="1">
      <alignment horizontal="center"/>
    </xf>
    <xf numFmtId="0" fontId="2" fillId="0" borderId="0" xfId="0" applyFont="1" applyProtection="1"/>
    <xf numFmtId="164" fontId="2" fillId="0" borderId="0" xfId="0" applyNumberFormat="1" applyFont="1" applyProtection="1"/>
    <xf numFmtId="0" fontId="6" fillId="0" borderId="0" xfId="0" applyFont="1" applyAlignment="1" applyProtection="1">
      <alignment horizontal="left" wrapText="1"/>
    </xf>
    <xf numFmtId="10" fontId="2" fillId="4" borderId="1" xfId="0" applyNumberFormat="1" applyFont="1" applyFill="1" applyBorder="1" applyAlignment="1" applyProtection="1">
      <alignment horizontal="center" vertical="center"/>
      <protection locked="0"/>
    </xf>
    <xf numFmtId="10" fontId="2" fillId="4"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0" fillId="0" borderId="0" xfId="0" applyAlignment="1">
      <alignment horizontal="center"/>
    </xf>
    <xf numFmtId="0" fontId="0" fillId="0" borderId="1" xfId="0" applyBorder="1" applyAlignment="1">
      <alignment horizontal="center"/>
    </xf>
    <xf numFmtId="0" fontId="0" fillId="0" borderId="1" xfId="0" applyBorder="1"/>
    <xf numFmtId="7" fontId="0" fillId="0" borderId="1" xfId="0" applyNumberFormat="1" applyBorder="1"/>
    <xf numFmtId="7" fontId="0" fillId="0" borderId="1" xfId="0" applyNumberFormat="1" applyFont="1" applyBorder="1"/>
    <xf numFmtId="0" fontId="0" fillId="0" borderId="0" xfId="0" applyBorder="1" applyAlignment="1">
      <alignment horizontal="center"/>
    </xf>
    <xf numFmtId="0" fontId="0" fillId="0" borderId="0" xfId="0" applyBorder="1"/>
    <xf numFmtId="7" fontId="0" fillId="0" borderId="0" xfId="0" applyNumberFormat="1" applyBorder="1"/>
    <xf numFmtId="0" fontId="2" fillId="0" borderId="0" xfId="0" applyFont="1" applyAlignment="1">
      <alignment horizontal="center"/>
    </xf>
    <xf numFmtId="164" fontId="2" fillId="0" borderId="0" xfId="0" applyNumberFormat="1" applyFont="1" applyAlignment="1">
      <alignment horizontal="center"/>
    </xf>
    <xf numFmtId="164" fontId="2" fillId="0" borderId="0" xfId="0" applyNumberFormat="1" applyFont="1"/>
    <xf numFmtId="2" fontId="2" fillId="0" borderId="0" xfId="0" applyNumberFormat="1" applyFont="1"/>
    <xf numFmtId="10" fontId="3" fillId="2" borderId="1" xfId="0" applyNumberFormat="1" applyFont="1" applyFill="1" applyBorder="1" applyAlignment="1" applyProtection="1">
      <alignment horizontal="center"/>
    </xf>
    <xf numFmtId="0" fontId="2" fillId="0" borderId="0" xfId="0" applyFont="1" applyAlignment="1">
      <alignment horizontal="center" wrapText="1"/>
    </xf>
    <xf numFmtId="0" fontId="2" fillId="0" borderId="0" xfId="0" applyFont="1" applyAlignment="1">
      <alignment wrapText="1"/>
    </xf>
    <xf numFmtId="10" fontId="0" fillId="0" borderId="1" xfId="0" applyNumberFormat="1" applyBorder="1"/>
    <xf numFmtId="164" fontId="0" fillId="0" borderId="1" xfId="0" applyNumberFormat="1" applyBorder="1"/>
    <xf numFmtId="5" fontId="0" fillId="0" borderId="0" xfId="0" applyNumberFormat="1"/>
    <xf numFmtId="0" fontId="2" fillId="0" borderId="0" xfId="0" applyFont="1" applyBorder="1"/>
    <xf numFmtId="0" fontId="9" fillId="0" borderId="0" xfId="0" applyFont="1" applyBorder="1" applyAlignment="1">
      <alignment horizontal="center"/>
    </xf>
    <xf numFmtId="164" fontId="9" fillId="0" borderId="0" xfId="0" applyNumberFormat="1" applyFont="1" applyBorder="1" applyAlignment="1">
      <alignment horizontal="center"/>
    </xf>
    <xf numFmtId="0" fontId="9" fillId="0" borderId="0" xfId="0" applyFont="1" applyBorder="1" applyAlignment="1"/>
    <xf numFmtId="0" fontId="2" fillId="0" borderId="0" xfId="0" applyFont="1" applyBorder="1" applyAlignment="1"/>
    <xf numFmtId="0" fontId="0" fillId="0" borderId="0" xfId="0" applyAlignment="1"/>
    <xf numFmtId="0" fontId="9" fillId="0" borderId="0" xfId="0" applyFont="1" applyAlignment="1" applyProtection="1">
      <alignment horizontal="center"/>
      <protection locked="0"/>
    </xf>
    <xf numFmtId="0" fontId="0" fillId="3" borderId="1" xfId="0" applyFill="1" applyBorder="1" applyAlignment="1">
      <alignment horizontal="center"/>
    </xf>
    <xf numFmtId="0" fontId="0" fillId="3" borderId="1" xfId="0" applyFill="1" applyBorder="1"/>
    <xf numFmtId="5" fontId="0" fillId="3" borderId="1" xfId="0" applyNumberFormat="1" applyFill="1" applyBorder="1"/>
    <xf numFmtId="0" fontId="0" fillId="4" borderId="1" xfId="0" applyFill="1" applyBorder="1" applyAlignment="1">
      <alignment horizontal="center"/>
    </xf>
    <xf numFmtId="0" fontId="0" fillId="4" borderId="1" xfId="0" applyFill="1" applyBorder="1"/>
    <xf numFmtId="5" fontId="0" fillId="4" borderId="1" xfId="0" applyNumberFormat="1" applyFill="1" applyBorder="1"/>
    <xf numFmtId="0" fontId="0" fillId="42" borderId="1" xfId="0" applyFill="1" applyBorder="1"/>
    <xf numFmtId="5" fontId="0" fillId="42" borderId="1" xfId="0" applyNumberFormat="1" applyFill="1" applyBorder="1"/>
    <xf numFmtId="5" fontId="0" fillId="3" borderId="1" xfId="0" applyNumberFormat="1" applyFill="1" applyBorder="1" applyAlignment="1">
      <alignment horizontal="center"/>
    </xf>
    <xf numFmtId="0" fontId="0" fillId="3" borderId="1" xfId="0" applyNumberFormat="1" applyFill="1" applyBorder="1" applyAlignment="1">
      <alignment horizontal="center"/>
    </xf>
    <xf numFmtId="7" fontId="0" fillId="3" borderId="1" xfId="0" applyNumberFormat="1" applyFill="1" applyBorder="1"/>
    <xf numFmtId="5" fontId="0" fillId="4" borderId="1" xfId="0" applyNumberFormat="1" applyFill="1" applyBorder="1" applyAlignment="1">
      <alignment horizontal="center"/>
    </xf>
    <xf numFmtId="0" fontId="0" fillId="4" borderId="1" xfId="0" applyNumberFormat="1" applyFill="1" applyBorder="1" applyAlignment="1">
      <alignment horizontal="center"/>
    </xf>
    <xf numFmtId="7" fontId="0" fillId="4" borderId="1" xfId="0" applyNumberFormat="1" applyFill="1" applyBorder="1"/>
    <xf numFmtId="0" fontId="0" fillId="42" borderId="1" xfId="0" applyFill="1" applyBorder="1" applyAlignment="1">
      <alignment horizontal="center"/>
    </xf>
    <xf numFmtId="5" fontId="0" fillId="0" borderId="1" xfId="0" applyNumberFormat="1" applyBorder="1" applyAlignment="1"/>
    <xf numFmtId="0" fontId="2" fillId="0" borderId="1" xfId="0" applyFont="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0" borderId="0" xfId="0" applyFont="1" applyAlignment="1" applyProtection="1">
      <alignment horizontal="left"/>
    </xf>
    <xf numFmtId="0" fontId="2" fillId="4" borderId="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3" fontId="3" fillId="41" borderId="1" xfId="0" applyNumberFormat="1" applyFont="1" applyFill="1" applyBorder="1" applyAlignment="1">
      <alignment horizontal="center"/>
    </xf>
    <xf numFmtId="167" fontId="2" fillId="0" borderId="1" xfId="0" applyNumberFormat="1" applyFont="1" applyBorder="1" applyAlignment="1" applyProtection="1">
      <alignment vertical="center"/>
    </xf>
    <xf numFmtId="165" fontId="4" fillId="0" borderId="0" xfId="0" applyNumberFormat="1" applyFont="1" applyBorder="1" applyAlignment="1">
      <alignment horizontal="center"/>
    </xf>
    <xf numFmtId="0" fontId="2" fillId="0" borderId="1" xfId="0" applyFont="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2" fillId="9" borderId="1" xfId="0" applyFont="1" applyFill="1" applyBorder="1" applyAlignment="1" applyProtection="1">
      <alignment horizontal="center"/>
    </xf>
    <xf numFmtId="0" fontId="2" fillId="0" borderId="0" xfId="0" applyFont="1" applyAlignment="1" applyProtection="1">
      <alignment horizontal="left" wrapText="1"/>
    </xf>
    <xf numFmtId="3" fontId="6" fillId="0" borderId="1" xfId="0" applyNumberFormat="1" applyFont="1" applyFill="1" applyBorder="1" applyAlignment="1" applyProtection="1">
      <alignment horizontal="right" vertical="center"/>
    </xf>
    <xf numFmtId="0" fontId="2" fillId="8" borderId="1" xfId="0" applyFont="1" applyFill="1" applyBorder="1" applyAlignment="1" applyProtection="1">
      <alignment horizontal="center" vertical="center" wrapText="1"/>
    </xf>
    <xf numFmtId="0" fontId="2" fillId="0" borderId="0" xfId="0" applyFont="1" applyAlignment="1" applyProtection="1">
      <alignment horizontal="left"/>
    </xf>
    <xf numFmtId="0" fontId="0" fillId="42" borderId="1" xfId="0" applyFill="1" applyBorder="1" applyAlignment="1">
      <alignment horizontal="center"/>
    </xf>
    <xf numFmtId="5" fontId="0" fillId="0" borderId="1" xfId="0" applyNumberFormat="1" applyBorder="1" applyAlignment="1">
      <alignment horizontal="right"/>
    </xf>
    <xf numFmtId="0" fontId="27" fillId="0" borderId="2" xfId="0" applyFont="1" applyBorder="1" applyAlignment="1">
      <alignment horizontal="right"/>
    </xf>
    <xf numFmtId="0" fontId="27" fillId="0" borderId="3" xfId="0" applyFont="1" applyBorder="1" applyAlignment="1">
      <alignment horizontal="right"/>
    </xf>
    <xf numFmtId="0" fontId="21" fillId="43" borderId="1" xfId="0" applyFont="1"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0" fontId="21" fillId="44" borderId="1" xfId="0" applyFont="1" applyFill="1" applyBorder="1" applyAlignment="1">
      <alignment horizontal="center"/>
    </xf>
  </cellXfs>
  <cellStyles count="47">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2" builtinId="27" hidden="1"/>
    <cellStyle name="Calculation" xfId="16" builtinId="22" hidden="1"/>
    <cellStyle name="Check Cell" xfId="18" builtinId="23" hidden="1"/>
    <cellStyle name="Comma" xfId="1" builtinId="3" hidden="1"/>
    <cellStyle name="Comma [0]" xfId="4" builtinId="6" hidden="1"/>
    <cellStyle name="Currency" xfId="2" builtinId="4" hidden="1"/>
    <cellStyle name="Currency [0]" xfId="5" builtinId="7" hidden="1"/>
    <cellStyle name="Explanatory Text" xfId="21" builtinId="53" hidden="1"/>
    <cellStyle name="Good" xfId="11" builtinId="26" hidden="1"/>
    <cellStyle name="Heading 1" xfId="7" builtinId="16" hidden="1"/>
    <cellStyle name="Heading 2" xfId="8" builtinId="17" hidden="1"/>
    <cellStyle name="Heading 3" xfId="9" builtinId="18" hidden="1"/>
    <cellStyle name="Heading 4" xfId="10" builtinId="19" hidden="1"/>
    <cellStyle name="Input" xfId="14" builtinId="20" hidden="1"/>
    <cellStyle name="Linked Cell" xfId="17" builtinId="24" hidden="1"/>
    <cellStyle name="Neutral" xfId="13" builtinId="28" hidden="1"/>
    <cellStyle name="Normal" xfId="0" builtinId="0"/>
    <cellStyle name="Note" xfId="20" builtinId="10" hidden="1"/>
    <cellStyle name="Output" xfId="15" builtinId="21" hidden="1"/>
    <cellStyle name="Percent" xfId="3" builtinId="5" hidden="1"/>
    <cellStyle name="Title" xfId="6" builtinId="15" hidden="1"/>
    <cellStyle name="Total" xfId="22" builtinId="25" hidden="1"/>
    <cellStyle name="Warning Text" xfId="19" builtinId="11" hidden="1"/>
  </cellStyles>
  <dxfs count="3">
    <dxf>
      <font>
        <b/>
        <i val="0"/>
        <strike val="0"/>
        <color theme="0"/>
      </font>
      <fill>
        <patternFill>
          <bgColor rgb="FFC00000"/>
        </patternFill>
      </fill>
    </dxf>
    <dxf>
      <font>
        <b/>
        <i val="0"/>
        <strike val="0"/>
        <color theme="0"/>
      </font>
      <fill>
        <patternFill>
          <bgColor rgb="FFC00000"/>
        </patternFill>
      </fill>
    </dxf>
    <dxf>
      <font>
        <b/>
        <i val="0"/>
        <strike val="0"/>
        <color theme="0"/>
      </font>
      <fill>
        <patternFill>
          <bgColor rgb="FFC00000"/>
        </patternFill>
      </fill>
    </dxf>
  </dxfs>
  <tableStyles count="0" defaultTableStyle="TableStyleMedium2" defaultPivotStyle="PivotStyleLight16"/>
  <colors>
    <mruColors>
      <color rgb="FF008080"/>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46"/>
  <sheetViews>
    <sheetView tabSelected="1" zoomScale="50" zoomScaleNormal="50" workbookViewId="0">
      <selection activeCell="M3" sqref="M3"/>
    </sheetView>
  </sheetViews>
  <sheetFormatPr defaultColWidth="9.140625" defaultRowHeight="15.75" x14ac:dyDescent="0.25"/>
  <cols>
    <col min="1" max="1" width="14" style="1" customWidth="1"/>
    <col min="2" max="2" width="7.28515625" style="1" customWidth="1"/>
    <col min="3" max="3" width="12.42578125" style="1" customWidth="1"/>
    <col min="4" max="4" width="8.5703125" style="1" customWidth="1"/>
    <col min="5" max="5" width="7.140625" style="1" customWidth="1"/>
    <col min="6" max="6" width="10.42578125" style="1" customWidth="1"/>
    <col min="7" max="7" width="10" style="1" customWidth="1"/>
    <col min="8" max="8" width="8" style="1" customWidth="1"/>
    <col min="9" max="9" width="8.140625" style="1" customWidth="1"/>
    <col min="10" max="10" width="8.5703125" style="1" customWidth="1"/>
    <col min="11" max="11" width="9.140625" style="1" customWidth="1"/>
    <col min="12" max="12" width="8.140625" style="1" customWidth="1"/>
    <col min="13" max="13" width="8.5703125" style="1" customWidth="1"/>
    <col min="14" max="14" width="10.28515625" style="1" customWidth="1"/>
    <col min="15" max="15" width="6.85546875" style="1" customWidth="1"/>
    <col min="16" max="16" width="6.7109375" style="1" customWidth="1"/>
    <col min="17" max="18" width="8" style="1" customWidth="1"/>
    <col min="19" max="19" width="9.140625" style="1" customWidth="1"/>
    <col min="20" max="20" width="9" style="1" customWidth="1"/>
    <col min="21" max="21" width="8.28515625" style="1" customWidth="1"/>
    <col min="22" max="22" width="9.7109375" style="1" customWidth="1"/>
    <col min="23" max="23" width="8.42578125" style="1" customWidth="1"/>
    <col min="24" max="24" width="9.42578125" style="1" customWidth="1"/>
    <col min="25" max="25" width="7.28515625" style="1" customWidth="1"/>
    <col min="26" max="26" width="11.85546875" style="1" customWidth="1"/>
    <col min="27" max="27" width="8.42578125" style="1" customWidth="1"/>
    <col min="28" max="28" width="14" style="1" customWidth="1"/>
    <col min="29" max="29" width="4.5703125" style="1" customWidth="1"/>
    <col min="30" max="30" width="7.7109375" style="1" customWidth="1"/>
    <col min="31" max="32" width="9.140625" style="1" customWidth="1"/>
    <col min="33" max="33" width="7" style="1" customWidth="1"/>
    <col min="34" max="35" width="9.140625" style="1"/>
    <col min="36" max="36" width="6.7109375" style="1" customWidth="1"/>
    <col min="37" max="37" width="11.5703125" style="1" customWidth="1"/>
    <col min="38" max="38" width="10.140625" style="1" bestFit="1" customWidth="1"/>
    <col min="39" max="16384" width="9.140625" style="1"/>
  </cols>
  <sheetData>
    <row r="1" spans="1:38" ht="36.75" customHeight="1" x14ac:dyDescent="0.25">
      <c r="A1" s="93" t="s">
        <v>22</v>
      </c>
      <c r="B1" s="93"/>
      <c r="C1" s="93"/>
      <c r="D1" s="93"/>
      <c r="E1" s="93"/>
      <c r="F1" s="93"/>
      <c r="G1" s="95" t="s">
        <v>24</v>
      </c>
      <c r="H1" s="95"/>
      <c r="I1" s="95"/>
      <c r="J1" s="95"/>
      <c r="K1" s="96" t="s">
        <v>25</v>
      </c>
      <c r="L1" s="96"/>
      <c r="M1" s="96"/>
      <c r="N1" s="96"/>
      <c r="O1" s="91" t="s">
        <v>21</v>
      </c>
      <c r="P1" s="91"/>
      <c r="Q1" s="91"/>
      <c r="R1" s="91" t="s">
        <v>95</v>
      </c>
      <c r="S1" s="91"/>
      <c r="T1" s="91"/>
      <c r="U1" s="92" t="s">
        <v>35</v>
      </c>
      <c r="V1" s="92"/>
      <c r="W1" s="92"/>
      <c r="X1" s="92"/>
      <c r="Y1" s="90" t="s">
        <v>20</v>
      </c>
      <c r="Z1" s="90"/>
      <c r="AA1" s="90"/>
      <c r="AB1" s="90"/>
      <c r="AC1" s="61" t="s">
        <v>89</v>
      </c>
      <c r="AH1" s="51"/>
      <c r="AI1" s="45"/>
      <c r="AJ1" s="45"/>
      <c r="AK1" s="45"/>
    </row>
    <row r="2" spans="1:38" s="2" customFormat="1" ht="164.45" customHeight="1" x14ac:dyDescent="0.25">
      <c r="A2" s="81" t="s">
        <v>50</v>
      </c>
      <c r="B2" s="81" t="s">
        <v>0</v>
      </c>
      <c r="C2" s="81" t="s">
        <v>8</v>
      </c>
      <c r="D2" s="81" t="s">
        <v>12</v>
      </c>
      <c r="E2" s="81" t="s">
        <v>30</v>
      </c>
      <c r="F2" s="81" t="s">
        <v>16</v>
      </c>
      <c r="G2" s="82" t="s">
        <v>9</v>
      </c>
      <c r="H2" s="82" t="s">
        <v>31</v>
      </c>
      <c r="I2" s="82" t="s">
        <v>10</v>
      </c>
      <c r="J2" s="82" t="s">
        <v>11</v>
      </c>
      <c r="K2" s="83" t="s">
        <v>32</v>
      </c>
      <c r="L2" s="83" t="s">
        <v>14</v>
      </c>
      <c r="M2" s="83" t="s">
        <v>13</v>
      </c>
      <c r="N2" s="84" t="s">
        <v>4</v>
      </c>
      <c r="O2" s="79" t="s">
        <v>1</v>
      </c>
      <c r="P2" s="79" t="s">
        <v>2</v>
      </c>
      <c r="Q2" s="79" t="s">
        <v>3</v>
      </c>
      <c r="R2" s="79" t="s">
        <v>33</v>
      </c>
      <c r="S2" s="79" t="s">
        <v>7</v>
      </c>
      <c r="T2" s="79" t="s">
        <v>34</v>
      </c>
      <c r="U2" s="85" t="s">
        <v>36</v>
      </c>
      <c r="V2" s="85" t="s">
        <v>101</v>
      </c>
      <c r="W2" s="85" t="s">
        <v>15</v>
      </c>
      <c r="X2" s="85" t="s">
        <v>26</v>
      </c>
      <c r="Y2" s="83" t="s">
        <v>27</v>
      </c>
      <c r="Z2" s="78" t="s">
        <v>17</v>
      </c>
      <c r="AA2" s="86" t="s">
        <v>19</v>
      </c>
      <c r="AB2" s="86" t="s">
        <v>28</v>
      </c>
      <c r="AH2" s="60"/>
      <c r="AI2" s="50"/>
      <c r="AJ2" s="50"/>
      <c r="AK2" s="50"/>
    </row>
    <row r="3" spans="1:38" ht="18.75" x14ac:dyDescent="0.25">
      <c r="A3" s="4" t="s">
        <v>84</v>
      </c>
      <c r="B3" s="5">
        <v>60</v>
      </c>
      <c r="C3" s="6">
        <v>7200000</v>
      </c>
      <c r="D3" s="34">
        <v>0.6</v>
      </c>
      <c r="E3" s="34">
        <v>0.09</v>
      </c>
      <c r="F3" s="7">
        <v>700</v>
      </c>
      <c r="G3" s="15">
        <f>+C3/B3</f>
        <v>120000</v>
      </c>
      <c r="H3" s="16">
        <f>+(C3/(B3*(1+D3))/2920)</f>
        <v>25.684931506849313</v>
      </c>
      <c r="I3" s="16">
        <f>+H3*D3</f>
        <v>15.410958904109588</v>
      </c>
      <c r="J3" s="16">
        <f>+H3+I3</f>
        <v>41.095890410958901</v>
      </c>
      <c r="K3" s="17">
        <f>+H3*1.5</f>
        <v>38.527397260273972</v>
      </c>
      <c r="L3" s="17">
        <f>+K3*E3</f>
        <v>3.4674657534246571</v>
      </c>
      <c r="M3" s="17">
        <f>+K3+L3</f>
        <v>41.994863013698627</v>
      </c>
      <c r="N3" s="18">
        <f>+M3-J3</f>
        <v>0.89897260273972535</v>
      </c>
      <c r="O3" s="13">
        <v>12</v>
      </c>
      <c r="P3" s="12">
        <v>7</v>
      </c>
      <c r="Q3" s="12">
        <v>100</v>
      </c>
      <c r="R3" s="12">
        <v>0</v>
      </c>
      <c r="S3" s="12">
        <v>60</v>
      </c>
      <c r="T3" s="11"/>
      <c r="U3" s="19">
        <f>+(R3*J3*24)</f>
        <v>0</v>
      </c>
      <c r="V3" s="19">
        <f>((+S3/2*24*J3)+(S3/6*24*M3))</f>
        <v>39667.808219178085</v>
      </c>
      <c r="W3" s="19">
        <f>+T3*F3</f>
        <v>0</v>
      </c>
      <c r="X3" s="19">
        <f>SUM(U3:W3)</f>
        <v>39667.808219178085</v>
      </c>
      <c r="Y3" s="88">
        <f>+Q3/260</f>
        <v>0.38461538461538464</v>
      </c>
      <c r="Z3" s="20">
        <f>+C3*Y3</f>
        <v>2769230.7692307695</v>
      </c>
      <c r="AA3" s="87">
        <f>+Z3/AI6</f>
        <v>49.864665249280641</v>
      </c>
      <c r="AB3" s="49">
        <f>+Q3/AA3</f>
        <v>2.0054280821917807</v>
      </c>
      <c r="AD3" s="1" t="b">
        <f>IF(R3+S3&lt;&gt;B3,1)</f>
        <v>0</v>
      </c>
      <c r="AE3" s="14" t="s">
        <v>29</v>
      </c>
      <c r="AF3" s="14"/>
      <c r="AH3" s="55"/>
      <c r="AI3" s="59"/>
      <c r="AJ3" s="45"/>
      <c r="AK3" s="47"/>
      <c r="AL3" s="47"/>
    </row>
    <row r="4" spans="1:38" x14ac:dyDescent="0.25">
      <c r="A4" s="4" t="s">
        <v>49</v>
      </c>
      <c r="B4" s="5">
        <v>6</v>
      </c>
      <c r="C4" s="6">
        <v>720000</v>
      </c>
      <c r="D4" s="34">
        <v>0.63500000000000001</v>
      </c>
      <c r="E4" s="34">
        <v>0.09</v>
      </c>
      <c r="F4" s="7">
        <v>450</v>
      </c>
      <c r="G4" s="15">
        <f>+C4/B4</f>
        <v>120000</v>
      </c>
      <c r="H4" s="16">
        <f>+(C4/(B4*(1+D4))/2080)</f>
        <v>35.285815102328861</v>
      </c>
      <c r="I4" s="16">
        <f t="shared" ref="I4:I5" si="0">+H4*D4</f>
        <v>22.406492589978829</v>
      </c>
      <c r="J4" s="16">
        <f t="shared" ref="J4:J5" si="1">+H4+I4</f>
        <v>57.692307692307693</v>
      </c>
      <c r="K4" s="17">
        <f>+H4*2.1</f>
        <v>74.100211714890605</v>
      </c>
      <c r="L4" s="17">
        <f t="shared" ref="L4:L5" si="2">+K4*E4</f>
        <v>6.6690190543401542</v>
      </c>
      <c r="M4" s="17">
        <f t="shared" ref="M4:M5" si="3">+K4+L4</f>
        <v>80.769230769230759</v>
      </c>
      <c r="N4" s="18">
        <f t="shared" ref="N4:N5" si="4">+M4-J4</f>
        <v>23.076923076923066</v>
      </c>
      <c r="O4" s="13">
        <v>12</v>
      </c>
      <c r="P4" s="12">
        <v>7</v>
      </c>
      <c r="Q4" s="12">
        <f>+Q3</f>
        <v>100</v>
      </c>
      <c r="R4" s="12">
        <v>2</v>
      </c>
      <c r="S4" s="12">
        <v>4</v>
      </c>
      <c r="T4" s="11">
        <v>0</v>
      </c>
      <c r="U4" s="19">
        <f t="shared" ref="U4:U5" si="5">+R4*J4*8</f>
        <v>923.07692307692309</v>
      </c>
      <c r="V4" s="19">
        <f t="shared" ref="V4:V5" si="6">+((8*J4)+(4*M4))*S4</f>
        <v>3138.4615384615381</v>
      </c>
      <c r="W4" s="19">
        <f t="shared" ref="W4:W5" si="7">+T4*F4</f>
        <v>0</v>
      </c>
      <c r="X4" s="19">
        <f t="shared" ref="X4:X5" si="8">SUM(U4:W4)</f>
        <v>4061.538461538461</v>
      </c>
      <c r="Y4" s="88">
        <f t="shared" ref="Y4:Y5" si="9">+Q4/260</f>
        <v>0.38461538461538464</v>
      </c>
      <c r="Z4" s="20">
        <f t="shared" ref="Z4:Z5" si="10">+C4*Y4</f>
        <v>276923.07692307694</v>
      </c>
      <c r="AA4" s="21">
        <f t="shared" ref="AA4:AA5" si="11">+Z4/X4</f>
        <v>68.181818181818201</v>
      </c>
      <c r="AB4" s="49">
        <f>+Q4/AA4</f>
        <v>1.4666666666666663</v>
      </c>
      <c r="AD4" s="1" t="b">
        <f t="shared" ref="AD4:AD26" si="12">IF(R4+S4&lt;&gt;B4,1)</f>
        <v>0</v>
      </c>
      <c r="AH4" s="58" t="s">
        <v>88</v>
      </c>
      <c r="AI4" s="58"/>
      <c r="AJ4" s="45"/>
      <c r="AK4" s="47"/>
      <c r="AL4" s="47"/>
    </row>
    <row r="5" spans="1:38" x14ac:dyDescent="0.25">
      <c r="A5" s="4" t="s">
        <v>5</v>
      </c>
      <c r="B5" s="5">
        <v>50</v>
      </c>
      <c r="C5" s="6">
        <v>5200000</v>
      </c>
      <c r="D5" s="34">
        <v>0.4</v>
      </c>
      <c r="E5" s="34">
        <v>0.09</v>
      </c>
      <c r="F5" s="7">
        <v>440</v>
      </c>
      <c r="G5" s="15">
        <f>+C5/B5</f>
        <v>104000</v>
      </c>
      <c r="H5" s="16">
        <f>+(C5/(B5*(1+D5))/2080)</f>
        <v>35.714285714285715</v>
      </c>
      <c r="I5" s="16">
        <f t="shared" si="0"/>
        <v>14.285714285714286</v>
      </c>
      <c r="J5" s="16">
        <f t="shared" si="1"/>
        <v>50</v>
      </c>
      <c r="K5" s="17">
        <f t="shared" ref="K5" si="13">+H5*1.5</f>
        <v>53.571428571428569</v>
      </c>
      <c r="L5" s="17">
        <f t="shared" si="2"/>
        <v>4.8214285714285712</v>
      </c>
      <c r="M5" s="17">
        <f t="shared" si="3"/>
        <v>58.392857142857139</v>
      </c>
      <c r="N5" s="18">
        <f t="shared" si="4"/>
        <v>8.3928571428571388</v>
      </c>
      <c r="O5" s="13">
        <v>12</v>
      </c>
      <c r="P5" s="12">
        <v>7</v>
      </c>
      <c r="Q5" s="12">
        <f>+Q4</f>
        <v>100</v>
      </c>
      <c r="R5" s="12">
        <v>4</v>
      </c>
      <c r="S5" s="12">
        <v>45</v>
      </c>
      <c r="T5" s="11">
        <v>5</v>
      </c>
      <c r="U5" s="19">
        <f t="shared" si="5"/>
        <v>1600</v>
      </c>
      <c r="V5" s="19">
        <f t="shared" si="6"/>
        <v>28510.714285714286</v>
      </c>
      <c r="W5" s="19">
        <f t="shared" si="7"/>
        <v>2200</v>
      </c>
      <c r="X5" s="19">
        <f t="shared" si="8"/>
        <v>32310.714285714286</v>
      </c>
      <c r="Y5" s="88">
        <f t="shared" si="9"/>
        <v>0.38461538461538464</v>
      </c>
      <c r="Z5" s="20">
        <f t="shared" si="10"/>
        <v>2000000</v>
      </c>
      <c r="AA5" s="21">
        <f t="shared" si="11"/>
        <v>61.898972034928704</v>
      </c>
      <c r="AB5" s="49">
        <f t="shared" ref="AB5:AB26" si="14">+Q5/AA5</f>
        <v>1.6155357142857143</v>
      </c>
      <c r="AD5" s="1">
        <f t="shared" si="12"/>
        <v>1</v>
      </c>
      <c r="AH5" s="56" t="s">
        <v>87</v>
      </c>
      <c r="AI5" s="57"/>
      <c r="AK5" s="47"/>
    </row>
    <row r="6" spans="1:38" x14ac:dyDescent="0.25">
      <c r="A6" s="8" t="s">
        <v>6</v>
      </c>
      <c r="B6" s="5">
        <v>40</v>
      </c>
      <c r="C6" s="9">
        <v>4200000</v>
      </c>
      <c r="D6" s="35">
        <v>0.5</v>
      </c>
      <c r="E6" s="35">
        <v>0.09</v>
      </c>
      <c r="F6" s="10">
        <v>350</v>
      </c>
      <c r="G6" s="15">
        <f>+C6/B6</f>
        <v>105000</v>
      </c>
      <c r="H6" s="16">
        <f>+(C6/(B6*(1+D6))/2080)</f>
        <v>33.653846153846153</v>
      </c>
      <c r="I6" s="16">
        <f t="shared" ref="I6:I26" si="15">+H6*D6</f>
        <v>16.826923076923077</v>
      </c>
      <c r="J6" s="16">
        <f t="shared" ref="J6:J26" si="16">+H6+I6</f>
        <v>50.480769230769226</v>
      </c>
      <c r="K6" s="17">
        <f t="shared" ref="K6:K26" si="17">+H6*1.5</f>
        <v>50.480769230769226</v>
      </c>
      <c r="L6" s="17">
        <f t="shared" ref="L6:L26" si="18">+K6*E6</f>
        <v>4.5432692307692299</v>
      </c>
      <c r="M6" s="17">
        <f t="shared" ref="M6:M26" si="19">+K6+L6</f>
        <v>55.024038461538453</v>
      </c>
      <c r="N6" s="18">
        <f t="shared" ref="N6:N26" si="20">+M6-J6</f>
        <v>4.5432692307692264</v>
      </c>
      <c r="O6" s="13">
        <v>12</v>
      </c>
      <c r="P6" s="12">
        <v>7</v>
      </c>
      <c r="Q6" s="12">
        <f>+Q5</f>
        <v>100</v>
      </c>
      <c r="R6" s="12">
        <v>4</v>
      </c>
      <c r="S6" s="12">
        <v>36</v>
      </c>
      <c r="T6" s="11">
        <v>0</v>
      </c>
      <c r="U6" s="19">
        <f t="shared" ref="U6:U26" si="21">+R6*J6*8</f>
        <v>1615.3846153846152</v>
      </c>
      <c r="V6" s="19">
        <f t="shared" ref="V6:V26" si="22">+((8*J6)+(4*M6))*S6</f>
        <v>22461.923076923074</v>
      </c>
      <c r="W6" s="19">
        <f t="shared" ref="W6:W26" si="23">+T6*F6</f>
        <v>0</v>
      </c>
      <c r="X6" s="19">
        <f t="shared" ref="X6:X26" si="24">SUM(U6:W6)</f>
        <v>24077.307692307688</v>
      </c>
      <c r="Y6" s="88">
        <f t="shared" ref="Y6:Y26" si="25">+Q6/260</f>
        <v>0.38461538461538464</v>
      </c>
      <c r="Z6" s="20">
        <f t="shared" ref="Z6:Z26" si="26">+C6*Y6</f>
        <v>1615384.6153846155</v>
      </c>
      <c r="AA6" s="21">
        <f t="shared" ref="AA6:AA26" si="27">+Z6/X6</f>
        <v>67.091580006709179</v>
      </c>
      <c r="AB6" s="49">
        <f t="shared" si="14"/>
        <v>1.4904999999999995</v>
      </c>
      <c r="AD6" s="1" t="b">
        <f t="shared" si="12"/>
        <v>0</v>
      </c>
      <c r="AH6" s="56">
        <f>56/40</f>
        <v>1.4</v>
      </c>
      <c r="AI6" s="89">
        <f>+V3*AH6</f>
        <v>55534.931506849316</v>
      </c>
      <c r="AK6" s="47"/>
    </row>
    <row r="7" spans="1:38" x14ac:dyDescent="0.25">
      <c r="A7" s="8" t="s">
        <v>18</v>
      </c>
      <c r="B7" s="5">
        <v>40</v>
      </c>
      <c r="C7" s="9">
        <v>5000000</v>
      </c>
      <c r="D7" s="35">
        <v>0.55000000000000004</v>
      </c>
      <c r="E7" s="35">
        <v>0.09</v>
      </c>
      <c r="F7" s="10">
        <v>420</v>
      </c>
      <c r="G7" s="15">
        <f t="shared" ref="G7:G26" si="28">+C7/B7</f>
        <v>125000</v>
      </c>
      <c r="H7" s="16">
        <f t="shared" ref="H7:H26" si="29">+(C7/(B7*(1+D7))/2080)</f>
        <v>38.771712158808931</v>
      </c>
      <c r="I7" s="16">
        <f t="shared" si="15"/>
        <v>21.324441687344915</v>
      </c>
      <c r="J7" s="16">
        <f t="shared" si="16"/>
        <v>60.096153846153847</v>
      </c>
      <c r="K7" s="17">
        <f t="shared" si="17"/>
        <v>58.1575682382134</v>
      </c>
      <c r="L7" s="17">
        <f t="shared" si="18"/>
        <v>5.2341811414392057</v>
      </c>
      <c r="M7" s="17">
        <f t="shared" si="19"/>
        <v>63.391749379652609</v>
      </c>
      <c r="N7" s="18">
        <f t="shared" si="20"/>
        <v>3.2955955334987621</v>
      </c>
      <c r="O7" s="13">
        <v>12</v>
      </c>
      <c r="P7" s="12">
        <v>7</v>
      </c>
      <c r="Q7" s="12">
        <v>100</v>
      </c>
      <c r="R7" s="12">
        <v>5</v>
      </c>
      <c r="S7" s="12">
        <v>36</v>
      </c>
      <c r="T7" s="11">
        <v>5</v>
      </c>
      <c r="U7" s="19">
        <f t="shared" si="21"/>
        <v>2403.8461538461538</v>
      </c>
      <c r="V7" s="19">
        <f t="shared" si="22"/>
        <v>26436.104218362285</v>
      </c>
      <c r="W7" s="19">
        <f t="shared" si="23"/>
        <v>2100</v>
      </c>
      <c r="X7" s="19">
        <f t="shared" si="24"/>
        <v>30939.950372208437</v>
      </c>
      <c r="Y7" s="88">
        <f t="shared" si="25"/>
        <v>0.38461538461538464</v>
      </c>
      <c r="Z7" s="20">
        <f t="shared" si="26"/>
        <v>1923076.9230769232</v>
      </c>
      <c r="AA7" s="21">
        <f t="shared" si="27"/>
        <v>62.155139227511874</v>
      </c>
      <c r="AB7" s="49">
        <f t="shared" si="14"/>
        <v>1.6088774193548385</v>
      </c>
      <c r="AD7" s="1">
        <f t="shared" si="12"/>
        <v>1</v>
      </c>
      <c r="AK7" s="47"/>
    </row>
    <row r="8" spans="1:38" x14ac:dyDescent="0.25">
      <c r="A8" s="8"/>
      <c r="B8" s="5">
        <v>1</v>
      </c>
      <c r="C8" s="9">
        <v>1</v>
      </c>
      <c r="D8" s="35"/>
      <c r="E8" s="35"/>
      <c r="F8" s="10"/>
      <c r="G8" s="15">
        <f t="shared" ref="G8:G16" si="30">+C8/B8</f>
        <v>1</v>
      </c>
      <c r="H8" s="16">
        <f t="shared" ref="H8:H16" si="31">+(C8/(B8*(1+D8))/2080)</f>
        <v>4.807692307692308E-4</v>
      </c>
      <c r="I8" s="16">
        <f t="shared" ref="I8:I16" si="32">+H8*D8</f>
        <v>0</v>
      </c>
      <c r="J8" s="16">
        <f t="shared" ref="J8:J16" si="33">+H8+I8</f>
        <v>4.807692307692308E-4</v>
      </c>
      <c r="K8" s="17">
        <f t="shared" ref="K8:K16" si="34">+H8*1.5</f>
        <v>7.2115384615384619E-4</v>
      </c>
      <c r="L8" s="17">
        <f t="shared" ref="L8:L16" si="35">+K8*E8</f>
        <v>0</v>
      </c>
      <c r="M8" s="17">
        <f t="shared" ref="M8:M16" si="36">+K8+L8</f>
        <v>7.2115384615384619E-4</v>
      </c>
      <c r="N8" s="18">
        <f t="shared" ref="N8:N16" si="37">+M8-J8</f>
        <v>2.403846153846154E-4</v>
      </c>
      <c r="O8" s="13"/>
      <c r="P8" s="12"/>
      <c r="Q8" s="12"/>
      <c r="R8" s="12">
        <v>1</v>
      </c>
      <c r="S8" s="12"/>
      <c r="T8" s="11"/>
      <c r="U8" s="19">
        <f t="shared" ref="U8:U16" si="38">+R8*J8*8</f>
        <v>3.8461538461538464E-3</v>
      </c>
      <c r="V8" s="19">
        <f t="shared" ref="V8:V16" si="39">+((8*J8)+(4*M8))*S8</f>
        <v>0</v>
      </c>
      <c r="W8" s="19">
        <f t="shared" ref="W8:W16" si="40">+T8*F8</f>
        <v>0</v>
      </c>
      <c r="X8" s="19">
        <f t="shared" ref="X8:X16" si="41">SUM(U8:W8)</f>
        <v>3.8461538461538464E-3</v>
      </c>
      <c r="Y8" s="88">
        <f t="shared" ref="Y8:Y16" si="42">+Q8/260</f>
        <v>0</v>
      </c>
      <c r="Z8" s="20">
        <f t="shared" ref="Z8:Z16" si="43">+C8*Y8</f>
        <v>0</v>
      </c>
      <c r="AA8" s="21">
        <f t="shared" ref="AA8:AA16" si="44">+Z8/X8</f>
        <v>0</v>
      </c>
      <c r="AB8" s="49" t="e">
        <f t="shared" ref="AB8:AB16" si="45">+Q8/AA8</f>
        <v>#DIV/0!</v>
      </c>
      <c r="AD8" s="1" t="b">
        <f t="shared" si="12"/>
        <v>0</v>
      </c>
    </row>
    <row r="9" spans="1:38" x14ac:dyDescent="0.25">
      <c r="A9" s="8"/>
      <c r="B9" s="5">
        <v>1</v>
      </c>
      <c r="C9" s="9">
        <v>1</v>
      </c>
      <c r="D9" s="35"/>
      <c r="E9" s="35"/>
      <c r="F9" s="10"/>
      <c r="G9" s="15">
        <f t="shared" si="30"/>
        <v>1</v>
      </c>
      <c r="H9" s="16">
        <f t="shared" si="31"/>
        <v>4.807692307692308E-4</v>
      </c>
      <c r="I9" s="16">
        <f t="shared" si="32"/>
        <v>0</v>
      </c>
      <c r="J9" s="16">
        <f t="shared" si="33"/>
        <v>4.807692307692308E-4</v>
      </c>
      <c r="K9" s="17">
        <f t="shared" si="34"/>
        <v>7.2115384615384619E-4</v>
      </c>
      <c r="L9" s="17">
        <f t="shared" si="35"/>
        <v>0</v>
      </c>
      <c r="M9" s="17">
        <f t="shared" si="36"/>
        <v>7.2115384615384619E-4</v>
      </c>
      <c r="N9" s="18">
        <f t="shared" si="37"/>
        <v>2.403846153846154E-4</v>
      </c>
      <c r="O9" s="13"/>
      <c r="P9" s="12"/>
      <c r="Q9" s="12"/>
      <c r="R9" s="12">
        <v>1</v>
      </c>
      <c r="S9" s="12"/>
      <c r="T9" s="11"/>
      <c r="U9" s="19">
        <f t="shared" si="38"/>
        <v>3.8461538461538464E-3</v>
      </c>
      <c r="V9" s="19">
        <f t="shared" si="39"/>
        <v>0</v>
      </c>
      <c r="W9" s="19">
        <f t="shared" si="40"/>
        <v>0</v>
      </c>
      <c r="X9" s="19">
        <f t="shared" si="41"/>
        <v>3.8461538461538464E-3</v>
      </c>
      <c r="Y9" s="88">
        <f t="shared" si="42"/>
        <v>0</v>
      </c>
      <c r="Z9" s="20">
        <f t="shared" si="43"/>
        <v>0</v>
      </c>
      <c r="AA9" s="21">
        <f t="shared" si="44"/>
        <v>0</v>
      </c>
      <c r="AB9" s="49" t="e">
        <f t="shared" si="45"/>
        <v>#DIV/0!</v>
      </c>
      <c r="AD9" s="1" t="b">
        <f t="shared" si="12"/>
        <v>0</v>
      </c>
      <c r="AK9" s="48"/>
    </row>
    <row r="10" spans="1:38" x14ac:dyDescent="0.25">
      <c r="A10" s="8"/>
      <c r="B10" s="5">
        <v>1</v>
      </c>
      <c r="C10" s="9">
        <v>1</v>
      </c>
      <c r="D10" s="35"/>
      <c r="E10" s="35"/>
      <c r="F10" s="10"/>
      <c r="G10" s="15">
        <f t="shared" si="30"/>
        <v>1</v>
      </c>
      <c r="H10" s="16">
        <f t="shared" si="31"/>
        <v>4.807692307692308E-4</v>
      </c>
      <c r="I10" s="16">
        <f t="shared" si="32"/>
        <v>0</v>
      </c>
      <c r="J10" s="16">
        <f t="shared" si="33"/>
        <v>4.807692307692308E-4</v>
      </c>
      <c r="K10" s="17">
        <f t="shared" si="34"/>
        <v>7.2115384615384619E-4</v>
      </c>
      <c r="L10" s="17">
        <f t="shared" si="35"/>
        <v>0</v>
      </c>
      <c r="M10" s="17">
        <f t="shared" si="36"/>
        <v>7.2115384615384619E-4</v>
      </c>
      <c r="N10" s="18">
        <f t="shared" si="37"/>
        <v>2.403846153846154E-4</v>
      </c>
      <c r="O10" s="13"/>
      <c r="P10" s="12"/>
      <c r="Q10" s="12"/>
      <c r="R10" s="12">
        <v>1</v>
      </c>
      <c r="S10" s="12"/>
      <c r="T10" s="11"/>
      <c r="U10" s="19">
        <f t="shared" si="38"/>
        <v>3.8461538461538464E-3</v>
      </c>
      <c r="V10" s="19">
        <f t="shared" si="39"/>
        <v>0</v>
      </c>
      <c r="W10" s="19">
        <f t="shared" si="40"/>
        <v>0</v>
      </c>
      <c r="X10" s="19">
        <f t="shared" si="41"/>
        <v>3.8461538461538464E-3</v>
      </c>
      <c r="Y10" s="88">
        <f t="shared" si="42"/>
        <v>0</v>
      </c>
      <c r="Z10" s="20">
        <f t="shared" si="43"/>
        <v>0</v>
      </c>
      <c r="AA10" s="21">
        <f t="shared" si="44"/>
        <v>0</v>
      </c>
      <c r="AB10" s="49" t="e">
        <f t="shared" si="45"/>
        <v>#DIV/0!</v>
      </c>
      <c r="AD10" s="1" t="b">
        <f t="shared" si="12"/>
        <v>0</v>
      </c>
    </row>
    <row r="11" spans="1:38" x14ac:dyDescent="0.25">
      <c r="A11" s="8"/>
      <c r="B11" s="5">
        <v>1</v>
      </c>
      <c r="C11" s="9">
        <v>1</v>
      </c>
      <c r="D11" s="35"/>
      <c r="E11" s="35"/>
      <c r="F11" s="10"/>
      <c r="G11" s="15">
        <f t="shared" si="30"/>
        <v>1</v>
      </c>
      <c r="H11" s="16">
        <f t="shared" si="31"/>
        <v>4.807692307692308E-4</v>
      </c>
      <c r="I11" s="16">
        <f t="shared" si="32"/>
        <v>0</v>
      </c>
      <c r="J11" s="16">
        <f t="shared" si="33"/>
        <v>4.807692307692308E-4</v>
      </c>
      <c r="K11" s="17">
        <f t="shared" si="34"/>
        <v>7.2115384615384619E-4</v>
      </c>
      <c r="L11" s="17">
        <f t="shared" si="35"/>
        <v>0</v>
      </c>
      <c r="M11" s="17">
        <f t="shared" si="36"/>
        <v>7.2115384615384619E-4</v>
      </c>
      <c r="N11" s="18">
        <f t="shared" si="37"/>
        <v>2.403846153846154E-4</v>
      </c>
      <c r="O11" s="13"/>
      <c r="P11" s="12"/>
      <c r="Q11" s="12"/>
      <c r="R11" s="12">
        <v>1</v>
      </c>
      <c r="S11" s="12"/>
      <c r="T11" s="11"/>
      <c r="U11" s="19">
        <f t="shared" si="38"/>
        <v>3.8461538461538464E-3</v>
      </c>
      <c r="V11" s="19">
        <f t="shared" si="39"/>
        <v>0</v>
      </c>
      <c r="W11" s="19">
        <f t="shared" si="40"/>
        <v>0</v>
      </c>
      <c r="X11" s="19">
        <f t="shared" si="41"/>
        <v>3.8461538461538464E-3</v>
      </c>
      <c r="Y11" s="88">
        <f t="shared" si="42"/>
        <v>0</v>
      </c>
      <c r="Z11" s="20">
        <f t="shared" si="43"/>
        <v>0</v>
      </c>
      <c r="AA11" s="21">
        <f t="shared" si="44"/>
        <v>0</v>
      </c>
      <c r="AB11" s="49" t="e">
        <f t="shared" si="45"/>
        <v>#DIV/0!</v>
      </c>
      <c r="AD11" s="1" t="b">
        <f t="shared" si="12"/>
        <v>0</v>
      </c>
      <c r="AH11" s="45"/>
      <c r="AI11" s="46"/>
      <c r="AJ11" s="45"/>
      <c r="AK11" s="47"/>
    </row>
    <row r="12" spans="1:38" x14ac:dyDescent="0.25">
      <c r="A12" s="8"/>
      <c r="B12" s="5">
        <v>1</v>
      </c>
      <c r="C12" s="9">
        <v>1</v>
      </c>
      <c r="D12" s="35"/>
      <c r="E12" s="35"/>
      <c r="F12" s="10"/>
      <c r="G12" s="15">
        <f t="shared" si="30"/>
        <v>1</v>
      </c>
      <c r="H12" s="16">
        <f t="shared" si="31"/>
        <v>4.807692307692308E-4</v>
      </c>
      <c r="I12" s="16">
        <f t="shared" si="32"/>
        <v>0</v>
      </c>
      <c r="J12" s="16">
        <f t="shared" si="33"/>
        <v>4.807692307692308E-4</v>
      </c>
      <c r="K12" s="17">
        <f t="shared" si="34"/>
        <v>7.2115384615384619E-4</v>
      </c>
      <c r="L12" s="17">
        <f t="shared" si="35"/>
        <v>0</v>
      </c>
      <c r="M12" s="17">
        <f t="shared" si="36"/>
        <v>7.2115384615384619E-4</v>
      </c>
      <c r="N12" s="18">
        <f t="shared" si="37"/>
        <v>2.403846153846154E-4</v>
      </c>
      <c r="O12" s="13"/>
      <c r="P12" s="12"/>
      <c r="Q12" s="12"/>
      <c r="R12" s="12">
        <v>1</v>
      </c>
      <c r="S12" s="12"/>
      <c r="T12" s="11"/>
      <c r="U12" s="19">
        <f t="shared" si="38"/>
        <v>3.8461538461538464E-3</v>
      </c>
      <c r="V12" s="19">
        <f t="shared" si="39"/>
        <v>0</v>
      </c>
      <c r="W12" s="19">
        <f t="shared" si="40"/>
        <v>0</v>
      </c>
      <c r="X12" s="19">
        <f t="shared" si="41"/>
        <v>3.8461538461538464E-3</v>
      </c>
      <c r="Y12" s="88">
        <f t="shared" si="42"/>
        <v>0</v>
      </c>
      <c r="Z12" s="20">
        <f t="shared" si="43"/>
        <v>0</v>
      </c>
      <c r="AA12" s="21">
        <f t="shared" si="44"/>
        <v>0</v>
      </c>
      <c r="AB12" s="49" t="e">
        <f t="shared" si="45"/>
        <v>#DIV/0!</v>
      </c>
      <c r="AD12" s="1" t="b">
        <f t="shared" si="12"/>
        <v>0</v>
      </c>
    </row>
    <row r="13" spans="1:38" x14ac:dyDescent="0.25">
      <c r="A13" s="8"/>
      <c r="B13" s="5">
        <v>1</v>
      </c>
      <c r="C13" s="9">
        <v>1</v>
      </c>
      <c r="D13" s="35"/>
      <c r="E13" s="35"/>
      <c r="F13" s="10"/>
      <c r="G13" s="15">
        <f t="shared" si="30"/>
        <v>1</v>
      </c>
      <c r="H13" s="16">
        <f t="shared" si="31"/>
        <v>4.807692307692308E-4</v>
      </c>
      <c r="I13" s="16">
        <f t="shared" si="32"/>
        <v>0</v>
      </c>
      <c r="J13" s="16">
        <f t="shared" si="33"/>
        <v>4.807692307692308E-4</v>
      </c>
      <c r="K13" s="17">
        <f t="shared" si="34"/>
        <v>7.2115384615384619E-4</v>
      </c>
      <c r="L13" s="17">
        <f t="shared" si="35"/>
        <v>0</v>
      </c>
      <c r="M13" s="17">
        <f t="shared" si="36"/>
        <v>7.2115384615384619E-4</v>
      </c>
      <c r="N13" s="18">
        <f t="shared" si="37"/>
        <v>2.403846153846154E-4</v>
      </c>
      <c r="O13" s="13"/>
      <c r="P13" s="12"/>
      <c r="Q13" s="12"/>
      <c r="R13" s="12">
        <v>1</v>
      </c>
      <c r="S13" s="12"/>
      <c r="T13" s="11"/>
      <c r="U13" s="19">
        <f t="shared" si="38"/>
        <v>3.8461538461538464E-3</v>
      </c>
      <c r="V13" s="19">
        <f t="shared" si="39"/>
        <v>0</v>
      </c>
      <c r="W13" s="19">
        <f t="shared" si="40"/>
        <v>0</v>
      </c>
      <c r="X13" s="19">
        <f t="shared" si="41"/>
        <v>3.8461538461538464E-3</v>
      </c>
      <c r="Y13" s="88">
        <f t="shared" si="42"/>
        <v>0</v>
      </c>
      <c r="Z13" s="20">
        <f t="shared" si="43"/>
        <v>0</v>
      </c>
      <c r="AA13" s="21">
        <f t="shared" si="44"/>
        <v>0</v>
      </c>
      <c r="AB13" s="49" t="e">
        <f t="shared" si="45"/>
        <v>#DIV/0!</v>
      </c>
      <c r="AD13" s="1" t="b">
        <f t="shared" si="12"/>
        <v>0</v>
      </c>
    </row>
    <row r="14" spans="1:38" x14ac:dyDescent="0.25">
      <c r="A14" s="8"/>
      <c r="B14" s="5">
        <v>1</v>
      </c>
      <c r="C14" s="9">
        <v>1</v>
      </c>
      <c r="D14" s="35"/>
      <c r="E14" s="35"/>
      <c r="F14" s="10"/>
      <c r="G14" s="15">
        <f t="shared" si="30"/>
        <v>1</v>
      </c>
      <c r="H14" s="16">
        <f t="shared" si="31"/>
        <v>4.807692307692308E-4</v>
      </c>
      <c r="I14" s="16">
        <f t="shared" si="32"/>
        <v>0</v>
      </c>
      <c r="J14" s="16">
        <f t="shared" si="33"/>
        <v>4.807692307692308E-4</v>
      </c>
      <c r="K14" s="17">
        <f t="shared" si="34"/>
        <v>7.2115384615384619E-4</v>
      </c>
      <c r="L14" s="17">
        <f t="shared" si="35"/>
        <v>0</v>
      </c>
      <c r="M14" s="17">
        <f t="shared" si="36"/>
        <v>7.2115384615384619E-4</v>
      </c>
      <c r="N14" s="18">
        <f t="shared" si="37"/>
        <v>2.403846153846154E-4</v>
      </c>
      <c r="O14" s="13"/>
      <c r="P14" s="12"/>
      <c r="Q14" s="12"/>
      <c r="R14" s="12">
        <v>1</v>
      </c>
      <c r="S14" s="12"/>
      <c r="T14" s="11"/>
      <c r="U14" s="19">
        <f t="shared" si="38"/>
        <v>3.8461538461538464E-3</v>
      </c>
      <c r="V14" s="19">
        <f t="shared" si="39"/>
        <v>0</v>
      </c>
      <c r="W14" s="19">
        <f t="shared" si="40"/>
        <v>0</v>
      </c>
      <c r="X14" s="19">
        <f t="shared" si="41"/>
        <v>3.8461538461538464E-3</v>
      </c>
      <c r="Y14" s="88">
        <f t="shared" si="42"/>
        <v>0</v>
      </c>
      <c r="Z14" s="20">
        <f t="shared" si="43"/>
        <v>0</v>
      </c>
      <c r="AA14" s="21">
        <f t="shared" si="44"/>
        <v>0</v>
      </c>
      <c r="AB14" s="49" t="e">
        <f t="shared" si="45"/>
        <v>#DIV/0!</v>
      </c>
      <c r="AD14" s="1" t="b">
        <f t="shared" si="12"/>
        <v>0</v>
      </c>
    </row>
    <row r="15" spans="1:38" x14ac:dyDescent="0.25">
      <c r="A15" s="8"/>
      <c r="B15" s="5">
        <v>1</v>
      </c>
      <c r="C15" s="9">
        <v>1</v>
      </c>
      <c r="D15" s="35"/>
      <c r="E15" s="35"/>
      <c r="F15" s="10"/>
      <c r="G15" s="15">
        <f t="shared" si="30"/>
        <v>1</v>
      </c>
      <c r="H15" s="16">
        <f t="shared" si="31"/>
        <v>4.807692307692308E-4</v>
      </c>
      <c r="I15" s="16">
        <f t="shared" si="32"/>
        <v>0</v>
      </c>
      <c r="J15" s="16">
        <f t="shared" si="33"/>
        <v>4.807692307692308E-4</v>
      </c>
      <c r="K15" s="17">
        <f t="shared" si="34"/>
        <v>7.2115384615384619E-4</v>
      </c>
      <c r="L15" s="17">
        <f t="shared" si="35"/>
        <v>0</v>
      </c>
      <c r="M15" s="17">
        <f t="shared" si="36"/>
        <v>7.2115384615384619E-4</v>
      </c>
      <c r="N15" s="18">
        <f t="shared" si="37"/>
        <v>2.403846153846154E-4</v>
      </c>
      <c r="O15" s="13"/>
      <c r="P15" s="12"/>
      <c r="Q15" s="12"/>
      <c r="R15" s="12">
        <v>1</v>
      </c>
      <c r="S15" s="12"/>
      <c r="T15" s="11"/>
      <c r="U15" s="19">
        <f t="shared" si="38"/>
        <v>3.8461538461538464E-3</v>
      </c>
      <c r="V15" s="19">
        <f t="shared" si="39"/>
        <v>0</v>
      </c>
      <c r="W15" s="19">
        <f t="shared" si="40"/>
        <v>0</v>
      </c>
      <c r="X15" s="19">
        <f t="shared" si="41"/>
        <v>3.8461538461538464E-3</v>
      </c>
      <c r="Y15" s="88">
        <f t="shared" si="42"/>
        <v>0</v>
      </c>
      <c r="Z15" s="20">
        <f t="shared" si="43"/>
        <v>0</v>
      </c>
      <c r="AA15" s="21">
        <f t="shared" si="44"/>
        <v>0</v>
      </c>
      <c r="AB15" s="49" t="e">
        <f t="shared" si="45"/>
        <v>#DIV/0!</v>
      </c>
      <c r="AD15" s="1" t="b">
        <f t="shared" si="12"/>
        <v>0</v>
      </c>
    </row>
    <row r="16" spans="1:38" x14ac:dyDescent="0.25">
      <c r="A16" s="8"/>
      <c r="B16" s="5">
        <v>1</v>
      </c>
      <c r="C16" s="9">
        <v>1</v>
      </c>
      <c r="D16" s="35"/>
      <c r="E16" s="35"/>
      <c r="F16" s="10"/>
      <c r="G16" s="15">
        <f t="shared" si="30"/>
        <v>1</v>
      </c>
      <c r="H16" s="16">
        <f t="shared" si="31"/>
        <v>4.807692307692308E-4</v>
      </c>
      <c r="I16" s="16">
        <f t="shared" si="32"/>
        <v>0</v>
      </c>
      <c r="J16" s="16">
        <f t="shared" si="33"/>
        <v>4.807692307692308E-4</v>
      </c>
      <c r="K16" s="17">
        <f t="shared" si="34"/>
        <v>7.2115384615384619E-4</v>
      </c>
      <c r="L16" s="17">
        <f t="shared" si="35"/>
        <v>0</v>
      </c>
      <c r="M16" s="17">
        <f t="shared" si="36"/>
        <v>7.2115384615384619E-4</v>
      </c>
      <c r="N16" s="18">
        <f t="shared" si="37"/>
        <v>2.403846153846154E-4</v>
      </c>
      <c r="O16" s="13"/>
      <c r="P16" s="12"/>
      <c r="Q16" s="12"/>
      <c r="R16" s="12">
        <v>1</v>
      </c>
      <c r="S16" s="12"/>
      <c r="T16" s="11"/>
      <c r="U16" s="19">
        <f t="shared" si="38"/>
        <v>3.8461538461538464E-3</v>
      </c>
      <c r="V16" s="19">
        <f t="shared" si="39"/>
        <v>0</v>
      </c>
      <c r="W16" s="19">
        <f t="shared" si="40"/>
        <v>0</v>
      </c>
      <c r="X16" s="19">
        <f t="shared" si="41"/>
        <v>3.8461538461538464E-3</v>
      </c>
      <c r="Y16" s="88">
        <f t="shared" si="42"/>
        <v>0</v>
      </c>
      <c r="Z16" s="20">
        <f t="shared" si="43"/>
        <v>0</v>
      </c>
      <c r="AA16" s="21">
        <f t="shared" si="44"/>
        <v>0</v>
      </c>
      <c r="AB16" s="49" t="e">
        <f t="shared" si="45"/>
        <v>#DIV/0!</v>
      </c>
      <c r="AD16" s="1" t="b">
        <f t="shared" si="12"/>
        <v>0</v>
      </c>
    </row>
    <row r="17" spans="1:30" x14ac:dyDescent="0.25">
      <c r="A17" s="8"/>
      <c r="B17" s="5">
        <v>1</v>
      </c>
      <c r="C17" s="9">
        <v>1</v>
      </c>
      <c r="D17" s="35"/>
      <c r="E17" s="35"/>
      <c r="F17" s="10"/>
      <c r="G17" s="15">
        <f t="shared" si="28"/>
        <v>1</v>
      </c>
      <c r="H17" s="16">
        <f t="shared" si="29"/>
        <v>4.807692307692308E-4</v>
      </c>
      <c r="I17" s="16">
        <f t="shared" si="15"/>
        <v>0</v>
      </c>
      <c r="J17" s="16">
        <f t="shared" si="16"/>
        <v>4.807692307692308E-4</v>
      </c>
      <c r="K17" s="17">
        <f t="shared" si="17"/>
        <v>7.2115384615384619E-4</v>
      </c>
      <c r="L17" s="17">
        <f t="shared" si="18"/>
        <v>0</v>
      </c>
      <c r="M17" s="17">
        <f t="shared" si="19"/>
        <v>7.2115384615384619E-4</v>
      </c>
      <c r="N17" s="18">
        <f t="shared" si="20"/>
        <v>2.403846153846154E-4</v>
      </c>
      <c r="O17" s="13"/>
      <c r="P17" s="12"/>
      <c r="Q17" s="12"/>
      <c r="R17" s="12">
        <v>1</v>
      </c>
      <c r="S17" s="12"/>
      <c r="T17" s="11"/>
      <c r="U17" s="19">
        <f t="shared" si="21"/>
        <v>3.8461538461538464E-3</v>
      </c>
      <c r="V17" s="19">
        <f t="shared" si="22"/>
        <v>0</v>
      </c>
      <c r="W17" s="19">
        <f t="shared" si="23"/>
        <v>0</v>
      </c>
      <c r="X17" s="19">
        <f t="shared" si="24"/>
        <v>3.8461538461538464E-3</v>
      </c>
      <c r="Y17" s="88">
        <f t="shared" si="25"/>
        <v>0</v>
      </c>
      <c r="Z17" s="20">
        <f t="shared" si="26"/>
        <v>0</v>
      </c>
      <c r="AA17" s="21">
        <f t="shared" si="27"/>
        <v>0</v>
      </c>
      <c r="AB17" s="49" t="e">
        <f t="shared" si="14"/>
        <v>#DIV/0!</v>
      </c>
      <c r="AD17" s="1" t="b">
        <f t="shared" si="12"/>
        <v>0</v>
      </c>
    </row>
    <row r="18" spans="1:30" x14ac:dyDescent="0.25">
      <c r="A18" s="8"/>
      <c r="B18" s="5">
        <v>1</v>
      </c>
      <c r="C18" s="9">
        <v>1</v>
      </c>
      <c r="D18" s="35"/>
      <c r="E18" s="35"/>
      <c r="F18" s="10"/>
      <c r="G18" s="15">
        <f t="shared" si="28"/>
        <v>1</v>
      </c>
      <c r="H18" s="16">
        <f t="shared" si="29"/>
        <v>4.807692307692308E-4</v>
      </c>
      <c r="I18" s="16">
        <f t="shared" si="15"/>
        <v>0</v>
      </c>
      <c r="J18" s="16">
        <f t="shared" si="16"/>
        <v>4.807692307692308E-4</v>
      </c>
      <c r="K18" s="17">
        <f t="shared" si="17"/>
        <v>7.2115384615384619E-4</v>
      </c>
      <c r="L18" s="17">
        <f t="shared" si="18"/>
        <v>0</v>
      </c>
      <c r="M18" s="17">
        <f t="shared" si="19"/>
        <v>7.2115384615384619E-4</v>
      </c>
      <c r="N18" s="18">
        <f t="shared" si="20"/>
        <v>2.403846153846154E-4</v>
      </c>
      <c r="O18" s="13"/>
      <c r="P18" s="12"/>
      <c r="Q18" s="12"/>
      <c r="R18" s="12">
        <v>1</v>
      </c>
      <c r="S18" s="12"/>
      <c r="T18" s="11"/>
      <c r="U18" s="19">
        <f t="shared" si="21"/>
        <v>3.8461538461538464E-3</v>
      </c>
      <c r="V18" s="19">
        <f t="shared" si="22"/>
        <v>0</v>
      </c>
      <c r="W18" s="19">
        <f t="shared" si="23"/>
        <v>0</v>
      </c>
      <c r="X18" s="19">
        <f t="shared" si="24"/>
        <v>3.8461538461538464E-3</v>
      </c>
      <c r="Y18" s="88">
        <f t="shared" si="25"/>
        <v>0</v>
      </c>
      <c r="Z18" s="20">
        <f t="shared" si="26"/>
        <v>0</v>
      </c>
      <c r="AA18" s="21">
        <f t="shared" si="27"/>
        <v>0</v>
      </c>
      <c r="AB18" s="49" t="e">
        <f t="shared" si="14"/>
        <v>#DIV/0!</v>
      </c>
      <c r="AD18" s="1" t="b">
        <f t="shared" si="12"/>
        <v>0</v>
      </c>
    </row>
    <row r="19" spans="1:30" x14ac:dyDescent="0.25">
      <c r="A19" s="8"/>
      <c r="B19" s="5">
        <v>1</v>
      </c>
      <c r="C19" s="9">
        <v>1</v>
      </c>
      <c r="D19" s="35"/>
      <c r="E19" s="35"/>
      <c r="F19" s="10"/>
      <c r="G19" s="15">
        <f t="shared" si="28"/>
        <v>1</v>
      </c>
      <c r="H19" s="16">
        <f t="shared" si="29"/>
        <v>4.807692307692308E-4</v>
      </c>
      <c r="I19" s="16">
        <f t="shared" si="15"/>
        <v>0</v>
      </c>
      <c r="J19" s="16">
        <f t="shared" si="16"/>
        <v>4.807692307692308E-4</v>
      </c>
      <c r="K19" s="17">
        <f t="shared" si="17"/>
        <v>7.2115384615384619E-4</v>
      </c>
      <c r="L19" s="17">
        <f t="shared" si="18"/>
        <v>0</v>
      </c>
      <c r="M19" s="17">
        <f t="shared" si="19"/>
        <v>7.2115384615384619E-4</v>
      </c>
      <c r="N19" s="18">
        <f t="shared" si="20"/>
        <v>2.403846153846154E-4</v>
      </c>
      <c r="O19" s="13"/>
      <c r="P19" s="12"/>
      <c r="Q19" s="12"/>
      <c r="R19" s="12">
        <v>1</v>
      </c>
      <c r="S19" s="12"/>
      <c r="T19" s="11"/>
      <c r="U19" s="19">
        <f t="shared" si="21"/>
        <v>3.8461538461538464E-3</v>
      </c>
      <c r="V19" s="19">
        <f t="shared" si="22"/>
        <v>0</v>
      </c>
      <c r="W19" s="19">
        <f t="shared" si="23"/>
        <v>0</v>
      </c>
      <c r="X19" s="19">
        <f t="shared" si="24"/>
        <v>3.8461538461538464E-3</v>
      </c>
      <c r="Y19" s="88">
        <f t="shared" si="25"/>
        <v>0</v>
      </c>
      <c r="Z19" s="20">
        <f t="shared" si="26"/>
        <v>0</v>
      </c>
      <c r="AA19" s="21">
        <f t="shared" si="27"/>
        <v>0</v>
      </c>
      <c r="AB19" s="49" t="e">
        <f t="shared" si="14"/>
        <v>#DIV/0!</v>
      </c>
      <c r="AD19" s="1" t="b">
        <f t="shared" si="12"/>
        <v>0</v>
      </c>
    </row>
    <row r="20" spans="1:30" x14ac:dyDescent="0.25">
      <c r="A20" s="8"/>
      <c r="B20" s="5">
        <v>1</v>
      </c>
      <c r="C20" s="9">
        <v>1</v>
      </c>
      <c r="D20" s="35"/>
      <c r="E20" s="35"/>
      <c r="F20" s="10"/>
      <c r="G20" s="15">
        <f t="shared" si="28"/>
        <v>1</v>
      </c>
      <c r="H20" s="16">
        <f t="shared" si="29"/>
        <v>4.807692307692308E-4</v>
      </c>
      <c r="I20" s="16">
        <f t="shared" si="15"/>
        <v>0</v>
      </c>
      <c r="J20" s="16">
        <f t="shared" si="16"/>
        <v>4.807692307692308E-4</v>
      </c>
      <c r="K20" s="17">
        <f t="shared" si="17"/>
        <v>7.2115384615384619E-4</v>
      </c>
      <c r="L20" s="17">
        <f t="shared" si="18"/>
        <v>0</v>
      </c>
      <c r="M20" s="17">
        <f t="shared" si="19"/>
        <v>7.2115384615384619E-4</v>
      </c>
      <c r="N20" s="18">
        <f t="shared" si="20"/>
        <v>2.403846153846154E-4</v>
      </c>
      <c r="O20" s="13"/>
      <c r="P20" s="12"/>
      <c r="Q20" s="12"/>
      <c r="R20" s="12">
        <v>1</v>
      </c>
      <c r="S20" s="12"/>
      <c r="T20" s="11"/>
      <c r="U20" s="19">
        <f t="shared" si="21"/>
        <v>3.8461538461538464E-3</v>
      </c>
      <c r="V20" s="19">
        <f t="shared" si="22"/>
        <v>0</v>
      </c>
      <c r="W20" s="19">
        <f t="shared" si="23"/>
        <v>0</v>
      </c>
      <c r="X20" s="19">
        <f t="shared" si="24"/>
        <v>3.8461538461538464E-3</v>
      </c>
      <c r="Y20" s="88">
        <f t="shared" si="25"/>
        <v>0</v>
      </c>
      <c r="Z20" s="20">
        <f t="shared" si="26"/>
        <v>0</v>
      </c>
      <c r="AA20" s="21">
        <f t="shared" si="27"/>
        <v>0</v>
      </c>
      <c r="AB20" s="49" t="e">
        <f t="shared" si="14"/>
        <v>#DIV/0!</v>
      </c>
      <c r="AD20" s="1" t="b">
        <f t="shared" si="12"/>
        <v>0</v>
      </c>
    </row>
    <row r="21" spans="1:30" x14ac:dyDescent="0.25">
      <c r="A21" s="8"/>
      <c r="B21" s="5">
        <v>1</v>
      </c>
      <c r="C21" s="9">
        <v>1</v>
      </c>
      <c r="D21" s="35"/>
      <c r="E21" s="35"/>
      <c r="F21" s="10"/>
      <c r="G21" s="15">
        <f t="shared" si="28"/>
        <v>1</v>
      </c>
      <c r="H21" s="16">
        <f t="shared" si="29"/>
        <v>4.807692307692308E-4</v>
      </c>
      <c r="I21" s="16">
        <f t="shared" si="15"/>
        <v>0</v>
      </c>
      <c r="J21" s="16">
        <f t="shared" si="16"/>
        <v>4.807692307692308E-4</v>
      </c>
      <c r="K21" s="17">
        <f t="shared" si="17"/>
        <v>7.2115384615384619E-4</v>
      </c>
      <c r="L21" s="17">
        <f t="shared" si="18"/>
        <v>0</v>
      </c>
      <c r="M21" s="17">
        <f t="shared" si="19"/>
        <v>7.2115384615384619E-4</v>
      </c>
      <c r="N21" s="18">
        <f t="shared" si="20"/>
        <v>2.403846153846154E-4</v>
      </c>
      <c r="O21" s="13"/>
      <c r="P21" s="12"/>
      <c r="Q21" s="12"/>
      <c r="R21" s="12">
        <v>1</v>
      </c>
      <c r="S21" s="12"/>
      <c r="T21" s="11"/>
      <c r="U21" s="19">
        <f t="shared" si="21"/>
        <v>3.8461538461538464E-3</v>
      </c>
      <c r="V21" s="19">
        <f t="shared" si="22"/>
        <v>0</v>
      </c>
      <c r="W21" s="19">
        <f t="shared" si="23"/>
        <v>0</v>
      </c>
      <c r="X21" s="19">
        <f t="shared" si="24"/>
        <v>3.8461538461538464E-3</v>
      </c>
      <c r="Y21" s="88">
        <f t="shared" si="25"/>
        <v>0</v>
      </c>
      <c r="Z21" s="20">
        <f t="shared" si="26"/>
        <v>0</v>
      </c>
      <c r="AA21" s="21">
        <f t="shared" si="27"/>
        <v>0</v>
      </c>
      <c r="AB21" s="49" t="e">
        <f t="shared" si="14"/>
        <v>#DIV/0!</v>
      </c>
      <c r="AD21" s="1" t="b">
        <f t="shared" si="12"/>
        <v>0</v>
      </c>
    </row>
    <row r="22" spans="1:30" x14ac:dyDescent="0.25">
      <c r="A22" s="8"/>
      <c r="B22" s="5">
        <v>1</v>
      </c>
      <c r="C22" s="9">
        <v>1</v>
      </c>
      <c r="D22" s="35"/>
      <c r="E22" s="35"/>
      <c r="F22" s="10"/>
      <c r="G22" s="15">
        <f t="shared" si="28"/>
        <v>1</v>
      </c>
      <c r="H22" s="16">
        <f t="shared" si="29"/>
        <v>4.807692307692308E-4</v>
      </c>
      <c r="I22" s="16">
        <f t="shared" si="15"/>
        <v>0</v>
      </c>
      <c r="J22" s="16">
        <f t="shared" si="16"/>
        <v>4.807692307692308E-4</v>
      </c>
      <c r="K22" s="17">
        <f t="shared" si="17"/>
        <v>7.2115384615384619E-4</v>
      </c>
      <c r="L22" s="17">
        <f t="shared" si="18"/>
        <v>0</v>
      </c>
      <c r="M22" s="17">
        <f t="shared" si="19"/>
        <v>7.2115384615384619E-4</v>
      </c>
      <c r="N22" s="18">
        <f t="shared" si="20"/>
        <v>2.403846153846154E-4</v>
      </c>
      <c r="O22" s="13"/>
      <c r="P22" s="12"/>
      <c r="Q22" s="12"/>
      <c r="R22" s="12">
        <v>1</v>
      </c>
      <c r="S22" s="12"/>
      <c r="T22" s="11"/>
      <c r="U22" s="19">
        <f t="shared" si="21"/>
        <v>3.8461538461538464E-3</v>
      </c>
      <c r="V22" s="19">
        <f t="shared" si="22"/>
        <v>0</v>
      </c>
      <c r="W22" s="19">
        <f t="shared" si="23"/>
        <v>0</v>
      </c>
      <c r="X22" s="19">
        <f t="shared" si="24"/>
        <v>3.8461538461538464E-3</v>
      </c>
      <c r="Y22" s="88">
        <f t="shared" si="25"/>
        <v>0</v>
      </c>
      <c r="Z22" s="20">
        <f t="shared" si="26"/>
        <v>0</v>
      </c>
      <c r="AA22" s="21">
        <f t="shared" si="27"/>
        <v>0</v>
      </c>
      <c r="AB22" s="49" t="e">
        <f t="shared" si="14"/>
        <v>#DIV/0!</v>
      </c>
      <c r="AD22" s="1" t="b">
        <f t="shared" si="12"/>
        <v>0</v>
      </c>
    </row>
    <row r="23" spans="1:30" x14ac:dyDescent="0.25">
      <c r="A23" s="8"/>
      <c r="B23" s="5">
        <v>1</v>
      </c>
      <c r="C23" s="9">
        <v>1</v>
      </c>
      <c r="D23" s="35"/>
      <c r="E23" s="35"/>
      <c r="F23" s="10"/>
      <c r="G23" s="15">
        <f t="shared" si="28"/>
        <v>1</v>
      </c>
      <c r="H23" s="16">
        <f t="shared" si="29"/>
        <v>4.807692307692308E-4</v>
      </c>
      <c r="I23" s="16">
        <f t="shared" si="15"/>
        <v>0</v>
      </c>
      <c r="J23" s="16">
        <f t="shared" si="16"/>
        <v>4.807692307692308E-4</v>
      </c>
      <c r="K23" s="17">
        <f t="shared" si="17"/>
        <v>7.2115384615384619E-4</v>
      </c>
      <c r="L23" s="17">
        <f t="shared" si="18"/>
        <v>0</v>
      </c>
      <c r="M23" s="17">
        <f t="shared" si="19"/>
        <v>7.2115384615384619E-4</v>
      </c>
      <c r="N23" s="18">
        <f t="shared" si="20"/>
        <v>2.403846153846154E-4</v>
      </c>
      <c r="O23" s="13"/>
      <c r="P23" s="12"/>
      <c r="Q23" s="12"/>
      <c r="R23" s="12">
        <v>1</v>
      </c>
      <c r="S23" s="12"/>
      <c r="T23" s="11"/>
      <c r="U23" s="19">
        <f t="shared" si="21"/>
        <v>3.8461538461538464E-3</v>
      </c>
      <c r="V23" s="19">
        <f t="shared" si="22"/>
        <v>0</v>
      </c>
      <c r="W23" s="19">
        <f t="shared" si="23"/>
        <v>0</v>
      </c>
      <c r="X23" s="19">
        <f t="shared" si="24"/>
        <v>3.8461538461538464E-3</v>
      </c>
      <c r="Y23" s="88">
        <f t="shared" si="25"/>
        <v>0</v>
      </c>
      <c r="Z23" s="20">
        <f t="shared" si="26"/>
        <v>0</v>
      </c>
      <c r="AA23" s="21">
        <f t="shared" si="27"/>
        <v>0</v>
      </c>
      <c r="AB23" s="49" t="e">
        <f t="shared" si="14"/>
        <v>#DIV/0!</v>
      </c>
      <c r="AD23" s="1" t="b">
        <f t="shared" si="12"/>
        <v>0</v>
      </c>
    </row>
    <row r="24" spans="1:30" x14ac:dyDescent="0.25">
      <c r="A24" s="8"/>
      <c r="B24" s="5">
        <v>1</v>
      </c>
      <c r="C24" s="9">
        <v>1</v>
      </c>
      <c r="D24" s="35"/>
      <c r="E24" s="35"/>
      <c r="F24" s="10"/>
      <c r="G24" s="15">
        <f t="shared" si="28"/>
        <v>1</v>
      </c>
      <c r="H24" s="16">
        <f t="shared" si="29"/>
        <v>4.807692307692308E-4</v>
      </c>
      <c r="I24" s="16">
        <f t="shared" si="15"/>
        <v>0</v>
      </c>
      <c r="J24" s="16">
        <f t="shared" si="16"/>
        <v>4.807692307692308E-4</v>
      </c>
      <c r="K24" s="17">
        <f t="shared" si="17"/>
        <v>7.2115384615384619E-4</v>
      </c>
      <c r="L24" s="17">
        <f t="shared" si="18"/>
        <v>0</v>
      </c>
      <c r="M24" s="17">
        <f t="shared" si="19"/>
        <v>7.2115384615384619E-4</v>
      </c>
      <c r="N24" s="18">
        <f t="shared" si="20"/>
        <v>2.403846153846154E-4</v>
      </c>
      <c r="O24" s="13"/>
      <c r="P24" s="12"/>
      <c r="Q24" s="12"/>
      <c r="R24" s="12">
        <v>1</v>
      </c>
      <c r="S24" s="12"/>
      <c r="T24" s="11"/>
      <c r="U24" s="19">
        <f t="shared" si="21"/>
        <v>3.8461538461538464E-3</v>
      </c>
      <c r="V24" s="19">
        <f t="shared" si="22"/>
        <v>0</v>
      </c>
      <c r="W24" s="19">
        <f t="shared" si="23"/>
        <v>0</v>
      </c>
      <c r="X24" s="19">
        <f t="shared" si="24"/>
        <v>3.8461538461538464E-3</v>
      </c>
      <c r="Y24" s="88">
        <f t="shared" si="25"/>
        <v>0</v>
      </c>
      <c r="Z24" s="20">
        <f t="shared" si="26"/>
        <v>0</v>
      </c>
      <c r="AA24" s="21">
        <f t="shared" si="27"/>
        <v>0</v>
      </c>
      <c r="AB24" s="49" t="e">
        <f t="shared" si="14"/>
        <v>#DIV/0!</v>
      </c>
      <c r="AD24" s="1" t="b">
        <f t="shared" si="12"/>
        <v>0</v>
      </c>
    </row>
    <row r="25" spans="1:30" x14ac:dyDescent="0.25">
      <c r="A25" s="8"/>
      <c r="B25" s="5">
        <v>1</v>
      </c>
      <c r="C25" s="9">
        <v>1</v>
      </c>
      <c r="D25" s="35"/>
      <c r="E25" s="35"/>
      <c r="F25" s="10"/>
      <c r="G25" s="15">
        <f t="shared" si="28"/>
        <v>1</v>
      </c>
      <c r="H25" s="16">
        <f t="shared" si="29"/>
        <v>4.807692307692308E-4</v>
      </c>
      <c r="I25" s="16">
        <f t="shared" si="15"/>
        <v>0</v>
      </c>
      <c r="J25" s="16">
        <f t="shared" si="16"/>
        <v>4.807692307692308E-4</v>
      </c>
      <c r="K25" s="17">
        <f t="shared" si="17"/>
        <v>7.2115384615384619E-4</v>
      </c>
      <c r="L25" s="17">
        <f t="shared" si="18"/>
        <v>0</v>
      </c>
      <c r="M25" s="17">
        <f t="shared" si="19"/>
        <v>7.2115384615384619E-4</v>
      </c>
      <c r="N25" s="18">
        <f t="shared" si="20"/>
        <v>2.403846153846154E-4</v>
      </c>
      <c r="O25" s="13"/>
      <c r="P25" s="12"/>
      <c r="Q25" s="12"/>
      <c r="R25" s="12">
        <v>1</v>
      </c>
      <c r="S25" s="12"/>
      <c r="T25" s="11"/>
      <c r="U25" s="19">
        <f t="shared" si="21"/>
        <v>3.8461538461538464E-3</v>
      </c>
      <c r="V25" s="19">
        <f t="shared" si="22"/>
        <v>0</v>
      </c>
      <c r="W25" s="19">
        <f t="shared" si="23"/>
        <v>0</v>
      </c>
      <c r="X25" s="19">
        <f t="shared" si="24"/>
        <v>3.8461538461538464E-3</v>
      </c>
      <c r="Y25" s="88">
        <f t="shared" si="25"/>
        <v>0</v>
      </c>
      <c r="Z25" s="20">
        <f t="shared" si="26"/>
        <v>0</v>
      </c>
      <c r="AA25" s="21">
        <f t="shared" si="27"/>
        <v>0</v>
      </c>
      <c r="AB25" s="49" t="e">
        <f t="shared" si="14"/>
        <v>#DIV/0!</v>
      </c>
      <c r="AD25" s="1" t="b">
        <f t="shared" si="12"/>
        <v>0</v>
      </c>
    </row>
    <row r="26" spans="1:30" x14ac:dyDescent="0.25">
      <c r="A26" s="8"/>
      <c r="B26" s="5">
        <v>1</v>
      </c>
      <c r="C26" s="9">
        <v>1</v>
      </c>
      <c r="D26" s="35"/>
      <c r="E26" s="35"/>
      <c r="F26" s="10"/>
      <c r="G26" s="15">
        <f t="shared" si="28"/>
        <v>1</v>
      </c>
      <c r="H26" s="16">
        <f t="shared" si="29"/>
        <v>4.807692307692308E-4</v>
      </c>
      <c r="I26" s="16">
        <f t="shared" si="15"/>
        <v>0</v>
      </c>
      <c r="J26" s="16">
        <f t="shared" si="16"/>
        <v>4.807692307692308E-4</v>
      </c>
      <c r="K26" s="17">
        <f t="shared" si="17"/>
        <v>7.2115384615384619E-4</v>
      </c>
      <c r="L26" s="17">
        <f t="shared" si="18"/>
        <v>0</v>
      </c>
      <c r="M26" s="17">
        <f t="shared" si="19"/>
        <v>7.2115384615384619E-4</v>
      </c>
      <c r="N26" s="18">
        <f t="shared" si="20"/>
        <v>2.403846153846154E-4</v>
      </c>
      <c r="O26" s="13"/>
      <c r="P26" s="12"/>
      <c r="Q26" s="12"/>
      <c r="R26" s="12">
        <v>1</v>
      </c>
      <c r="S26" s="12"/>
      <c r="T26" s="11"/>
      <c r="U26" s="19">
        <f t="shared" si="21"/>
        <v>3.8461538461538464E-3</v>
      </c>
      <c r="V26" s="19">
        <f t="shared" si="22"/>
        <v>0</v>
      </c>
      <c r="W26" s="19">
        <f t="shared" si="23"/>
        <v>0</v>
      </c>
      <c r="X26" s="19">
        <f t="shared" si="24"/>
        <v>3.8461538461538464E-3</v>
      </c>
      <c r="Y26" s="88">
        <f t="shared" si="25"/>
        <v>0</v>
      </c>
      <c r="Z26" s="20">
        <f t="shared" si="26"/>
        <v>0</v>
      </c>
      <c r="AA26" s="21">
        <f t="shared" si="27"/>
        <v>0</v>
      </c>
      <c r="AB26" s="49" t="e">
        <f t="shared" si="14"/>
        <v>#DIV/0!</v>
      </c>
      <c r="AD26" s="1" t="b">
        <f t="shared" si="12"/>
        <v>0</v>
      </c>
    </row>
    <row r="27" spans="1:30" s="3" customFormat="1" x14ac:dyDescent="0.25">
      <c r="A27" s="22"/>
      <c r="B27" s="24"/>
      <c r="C27" s="23"/>
      <c r="D27" s="24"/>
      <c r="E27" s="24"/>
      <c r="F27" s="25"/>
      <c r="G27" s="29"/>
      <c r="H27" s="26"/>
      <c r="I27" s="26"/>
      <c r="J27" s="26"/>
      <c r="K27" s="26"/>
      <c r="L27" s="26"/>
      <c r="M27" s="26"/>
      <c r="N27" s="26"/>
      <c r="O27" s="27"/>
      <c r="P27" s="27"/>
      <c r="Q27" s="27"/>
      <c r="R27" s="27"/>
      <c r="S27" s="27"/>
      <c r="T27" s="28"/>
      <c r="U27" s="29"/>
      <c r="V27" s="29"/>
      <c r="W27" s="29"/>
      <c r="X27" s="99" t="s">
        <v>47</v>
      </c>
      <c r="Y27" s="99"/>
      <c r="Z27" s="99"/>
      <c r="AA27" s="99"/>
      <c r="AB27" s="30">
        <f>AVERAGEIF(AB3:AB26,"&gt;1")</f>
        <v>1.6374015764998</v>
      </c>
    </row>
    <row r="28" spans="1:30" s="3" customFormat="1" ht="90.75" customHeight="1" x14ac:dyDescent="0.25">
      <c r="A28" s="94" t="s">
        <v>83</v>
      </c>
      <c r="B28" s="94"/>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row>
    <row r="29" spans="1:30" s="3" customFormat="1" ht="39" customHeight="1" x14ac:dyDescent="0.25">
      <c r="A29" s="100" t="s">
        <v>37</v>
      </c>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30" x14ac:dyDescent="0.25">
      <c r="A30" s="97" t="s">
        <v>23</v>
      </c>
      <c r="B30" s="97"/>
      <c r="C30" s="97"/>
      <c r="D30" s="97"/>
      <c r="E30" s="97"/>
      <c r="F30" s="97"/>
      <c r="G30" s="97"/>
      <c r="H30" s="97"/>
      <c r="I30" s="31"/>
      <c r="J30" s="32"/>
      <c r="K30" s="31"/>
      <c r="L30" s="31"/>
      <c r="M30" s="31"/>
      <c r="N30" s="31"/>
      <c r="O30" s="31"/>
      <c r="P30" s="31"/>
      <c r="Q30" s="31"/>
      <c r="R30" s="31"/>
      <c r="S30" s="31"/>
      <c r="T30" s="31"/>
      <c r="U30" s="31"/>
      <c r="V30" s="31"/>
      <c r="W30" s="31"/>
      <c r="X30" s="31"/>
      <c r="Y30" s="31"/>
      <c r="Z30" s="31"/>
      <c r="AA30" s="31"/>
      <c r="AB30" s="31"/>
    </row>
    <row r="31" spans="1:30" x14ac:dyDescent="0.25">
      <c r="A31" s="31" t="s">
        <v>38</v>
      </c>
      <c r="B31" s="31"/>
      <c r="C31" s="31"/>
      <c r="D31" s="31"/>
      <c r="E31" s="31"/>
      <c r="F31" s="31"/>
      <c r="G31" s="31"/>
      <c r="H31" s="31"/>
      <c r="I31" s="31"/>
      <c r="J31" s="32"/>
      <c r="K31" s="31"/>
      <c r="L31" s="31"/>
      <c r="M31" s="31"/>
      <c r="N31" s="31"/>
      <c r="O31" s="31"/>
      <c r="P31" s="31"/>
      <c r="Q31" s="31"/>
      <c r="R31" s="31"/>
      <c r="S31" s="31"/>
      <c r="T31" s="31"/>
      <c r="U31" s="31"/>
      <c r="V31" s="31"/>
      <c r="W31" s="31"/>
      <c r="X31" s="31"/>
      <c r="Y31" s="31"/>
      <c r="Z31" s="31"/>
      <c r="AA31" s="31"/>
      <c r="AB31" s="31"/>
    </row>
    <row r="32" spans="1:30" x14ac:dyDescent="0.25">
      <c r="A32" s="31">
        <v>1</v>
      </c>
      <c r="B32" s="101" t="s">
        <v>39</v>
      </c>
      <c r="C32" s="101"/>
      <c r="D32" s="101"/>
      <c r="E32" s="10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v>2</v>
      </c>
      <c r="B33" s="101" t="s">
        <v>98</v>
      </c>
      <c r="C33" s="101"/>
      <c r="D33" s="101"/>
      <c r="E33" s="101"/>
      <c r="F33" s="10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v>3</v>
      </c>
      <c r="B34" s="101" t="s">
        <v>40</v>
      </c>
      <c r="C34" s="101"/>
      <c r="D34" s="101"/>
      <c r="E34" s="101"/>
      <c r="F34" s="101"/>
      <c r="G34" s="101"/>
      <c r="H34" s="101"/>
      <c r="I34" s="101"/>
      <c r="J34" s="101"/>
      <c r="K34" s="101"/>
      <c r="L34" s="101"/>
      <c r="M34" s="101"/>
      <c r="N34" s="101"/>
      <c r="O34" s="101"/>
      <c r="P34" s="101"/>
      <c r="Q34" s="101"/>
      <c r="R34" s="101"/>
      <c r="S34" s="101"/>
      <c r="T34" s="31"/>
      <c r="U34" s="31"/>
      <c r="V34" s="31"/>
      <c r="W34" s="31"/>
      <c r="X34" s="31"/>
      <c r="Y34" s="31"/>
      <c r="Z34" s="31"/>
      <c r="AA34" s="31"/>
      <c r="AB34" s="31"/>
    </row>
    <row r="35" spans="1:28" x14ac:dyDescent="0.25">
      <c r="A35" s="31">
        <v>4</v>
      </c>
      <c r="B35" s="101" t="s">
        <v>41</v>
      </c>
      <c r="C35" s="101"/>
      <c r="D35" s="101"/>
      <c r="E35" s="101"/>
      <c r="F35" s="101"/>
      <c r="G35" s="101"/>
      <c r="H35" s="101"/>
      <c r="I35" s="101"/>
      <c r="J35" s="101"/>
      <c r="K35" s="101"/>
      <c r="L35" s="101"/>
      <c r="M35" s="101"/>
      <c r="N35" s="101"/>
      <c r="O35" s="101"/>
      <c r="P35" s="101"/>
      <c r="Q35" s="101"/>
      <c r="R35" s="101"/>
      <c r="S35" s="101"/>
      <c r="T35" s="101"/>
      <c r="U35" s="31"/>
      <c r="V35" s="31"/>
      <c r="W35" s="31"/>
      <c r="X35" s="31"/>
      <c r="Y35" s="31"/>
      <c r="Z35" s="31"/>
      <c r="AA35" s="31"/>
      <c r="AB35" s="31"/>
    </row>
    <row r="36" spans="1:28" x14ac:dyDescent="0.25">
      <c r="A36" s="31">
        <v>5</v>
      </c>
      <c r="B36" s="101" t="s">
        <v>42</v>
      </c>
      <c r="C36" s="101"/>
      <c r="D36" s="101"/>
      <c r="E36" s="101"/>
      <c r="F36" s="10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v>6</v>
      </c>
      <c r="B37" s="101" t="s">
        <v>43</v>
      </c>
      <c r="C37" s="101"/>
      <c r="D37" s="101"/>
      <c r="E37" s="10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v>7</v>
      </c>
      <c r="B38" s="101" t="s">
        <v>44</v>
      </c>
      <c r="C38" s="101"/>
      <c r="D38" s="101"/>
      <c r="E38" s="101"/>
      <c r="F38" s="101"/>
      <c r="G38" s="101"/>
      <c r="H38" s="101"/>
      <c r="I38" s="101"/>
      <c r="J38" s="101"/>
      <c r="K38" s="101"/>
      <c r="L38" s="101"/>
      <c r="M38" s="31"/>
      <c r="N38" s="31"/>
      <c r="O38" s="31"/>
      <c r="P38" s="31"/>
      <c r="Q38" s="31"/>
      <c r="R38" s="31"/>
      <c r="S38" s="31"/>
      <c r="T38" s="31"/>
      <c r="U38" s="31"/>
      <c r="V38" s="31"/>
      <c r="W38" s="31"/>
      <c r="X38" s="31"/>
      <c r="Y38" s="31"/>
      <c r="Z38" s="31"/>
      <c r="AA38" s="31"/>
      <c r="AB38" s="31"/>
    </row>
    <row r="39" spans="1:28" x14ac:dyDescent="0.25">
      <c r="A39" s="31">
        <v>8</v>
      </c>
      <c r="B39" s="101" t="s">
        <v>99</v>
      </c>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31">
        <v>9</v>
      </c>
      <c r="B40" s="36" t="s">
        <v>100</v>
      </c>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80"/>
    </row>
    <row r="41" spans="1:28" x14ac:dyDescent="0.25">
      <c r="A41" s="1">
        <v>10</v>
      </c>
      <c r="B41" s="1" t="s">
        <v>96</v>
      </c>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row>
    <row r="42" spans="1:28" x14ac:dyDescent="0.25">
      <c r="A42" s="1">
        <v>11</v>
      </c>
      <c r="B42" s="1" t="s">
        <v>97</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row>
    <row r="43" spans="1:28" x14ac:dyDescent="0.25">
      <c r="A43" s="1">
        <v>12</v>
      </c>
      <c r="B43" s="1" t="s">
        <v>102</v>
      </c>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row>
    <row r="44" spans="1:28" ht="15.75" customHeight="1" x14ac:dyDescent="0.25">
      <c r="A44" s="98" t="s">
        <v>45</v>
      </c>
      <c r="B44" s="98"/>
      <c r="C44" s="98"/>
      <c r="D44" s="98"/>
      <c r="E44" s="98"/>
      <c r="F44" s="98"/>
      <c r="G44" s="98"/>
      <c r="H44" s="98"/>
      <c r="I44" s="98"/>
      <c r="J44" s="98"/>
      <c r="K44" s="98"/>
      <c r="L44" s="98"/>
      <c r="M44" s="98"/>
      <c r="N44" s="98"/>
      <c r="O44" s="98"/>
      <c r="P44" s="98"/>
      <c r="Q44" s="98"/>
      <c r="R44" s="98"/>
      <c r="S44" s="98"/>
      <c r="T44" s="98"/>
      <c r="U44" s="98"/>
      <c r="V44" s="98"/>
      <c r="W44" s="98"/>
      <c r="X44" s="33"/>
      <c r="Y44" s="33"/>
      <c r="Z44" s="33"/>
      <c r="AA44" s="33"/>
      <c r="AB44" s="33"/>
    </row>
    <row r="45" spans="1:28" ht="15.75" customHeight="1" x14ac:dyDescent="0.25">
      <c r="A45" s="98" t="s">
        <v>46</v>
      </c>
      <c r="B45" s="98"/>
      <c r="C45" s="98"/>
      <c r="D45" s="98"/>
      <c r="E45" s="98"/>
      <c r="F45" s="98"/>
      <c r="G45" s="98"/>
      <c r="H45" s="98"/>
      <c r="I45" s="98"/>
      <c r="J45" s="98"/>
      <c r="K45" s="98"/>
      <c r="L45" s="98"/>
      <c r="M45" s="98"/>
      <c r="N45" s="98"/>
      <c r="O45" s="98"/>
      <c r="P45" s="98"/>
      <c r="Q45" s="98"/>
      <c r="R45" s="98"/>
      <c r="S45" s="98"/>
      <c r="T45" s="98"/>
      <c r="U45" s="98"/>
      <c r="V45" s="98"/>
      <c r="W45" s="98"/>
      <c r="X45" s="33"/>
      <c r="Y45" s="33"/>
      <c r="Z45" s="33"/>
      <c r="AA45" s="33"/>
      <c r="AB45" s="33"/>
    </row>
    <row r="46" spans="1:28" x14ac:dyDescent="0.25">
      <c r="A46" s="1" t="s">
        <v>48</v>
      </c>
    </row>
  </sheetData>
  <sheetProtection selectLockedCells="1"/>
  <mergeCells count="21">
    <mergeCell ref="A30:H30"/>
    <mergeCell ref="A44:W44"/>
    <mergeCell ref="A45:W45"/>
    <mergeCell ref="X27:AA27"/>
    <mergeCell ref="A29:AB29"/>
    <mergeCell ref="B38:L38"/>
    <mergeCell ref="B37:E37"/>
    <mergeCell ref="B36:F36"/>
    <mergeCell ref="B35:T35"/>
    <mergeCell ref="B34:S34"/>
    <mergeCell ref="B33:F33"/>
    <mergeCell ref="B32:E32"/>
    <mergeCell ref="B39:AB39"/>
    <mergeCell ref="Y1:AB1"/>
    <mergeCell ref="O1:Q1"/>
    <mergeCell ref="U1:X1"/>
    <mergeCell ref="A1:F1"/>
    <mergeCell ref="A28:AB28"/>
    <mergeCell ref="R1:T1"/>
    <mergeCell ref="G1:J1"/>
    <mergeCell ref="K1:N1"/>
  </mergeCells>
  <conditionalFormatting sqref="R3:S6">
    <cfRule type="expression" dxfId="2" priority="3">
      <formula>$AD3=1</formula>
    </cfRule>
  </conditionalFormatting>
  <conditionalFormatting sqref="R7:S7 R17:S26">
    <cfRule type="expression" dxfId="1" priority="2">
      <formula>$AD7=1</formula>
    </cfRule>
  </conditionalFormatting>
  <conditionalFormatting sqref="R8:S16">
    <cfRule type="expression" dxfId="0" priority="1">
      <formula>$AD8=1</formula>
    </cfRule>
  </conditionalFormatting>
  <dataValidations count="3">
    <dataValidation type="whole" allowBlank="1" showInputMessage="1" showErrorMessage="1" sqref="P3:P26" xr:uid="{00000000-0002-0000-0000-000000000000}">
      <formula1>1</formula1>
      <formula2>7</formula2>
    </dataValidation>
    <dataValidation type="decimal" allowBlank="1" showInputMessage="1" showErrorMessage="1" sqref="O3:O26" xr:uid="{00000000-0002-0000-0000-000001000000}">
      <formula1>8</formula1>
      <formula2>24</formula2>
    </dataValidation>
    <dataValidation type="whole" operator="lessThan" allowBlank="1" showInputMessage="1" showErrorMessage="1" sqref="Q3:Q26" xr:uid="{00000000-0002-0000-0000-000002000000}">
      <formula1>261</formula1>
    </dataValidation>
  </dataValidations>
  <printOptions horizontalCentered="1"/>
  <pageMargins left="0.25" right="0.25" top="1" bottom="0.75" header="0.5" footer="0.3"/>
  <pageSetup paperSize="5" scale="66" orientation="landscape" r:id="rId1"/>
  <headerFooter>
    <oddHeader>&amp;C&amp;"-,Bold"&amp;18 Disaster Overtime "Burn Rate" Estimator &amp;"-,Regular"&amp;14(LEM-4)</oddHeader>
    <oddFooter>&amp;L&amp;"Arial,Regular"&amp;16Copyright  (C) 2016 by The Martinet Group, LLC&amp;C&amp;D &amp;T&amp;R&amp;8&amp;Z&amp;F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7"/>
  <sheetViews>
    <sheetView workbookViewId="0">
      <selection activeCell="I19" sqref="I19"/>
    </sheetView>
  </sheetViews>
  <sheetFormatPr defaultRowHeight="15" x14ac:dyDescent="0.25"/>
  <cols>
    <col min="1" max="1" width="7.7109375" style="37" customWidth="1"/>
    <col min="2" max="2" width="12.7109375" customWidth="1"/>
    <col min="3" max="3" width="7.7109375" style="37" customWidth="1"/>
    <col min="4" max="4" width="12.7109375" customWidth="1"/>
    <col min="5" max="5" width="7.7109375" style="37" customWidth="1"/>
    <col min="6" max="6" width="12.7109375" customWidth="1"/>
    <col min="7" max="7" width="5" customWidth="1"/>
    <col min="8" max="8" width="7.7109375" style="37" customWidth="1"/>
    <col min="9" max="9" width="12.7109375" customWidth="1"/>
    <col min="10" max="10" width="7.7109375" style="37" customWidth="1"/>
    <col min="11" max="13" width="12.7109375" customWidth="1"/>
    <col min="14" max="14" width="7.7109375" customWidth="1"/>
    <col min="15" max="15" width="4.140625" customWidth="1"/>
    <col min="16" max="16" width="11.7109375" customWidth="1"/>
    <col min="17" max="17" width="6.140625" style="37" customWidth="1"/>
    <col min="18" max="18" width="9.42578125" style="37" customWidth="1"/>
    <col min="19" max="19" width="8" customWidth="1"/>
    <col min="20" max="20" width="8.7109375" customWidth="1"/>
    <col min="21" max="21" width="4.5703125" customWidth="1"/>
    <col min="23" max="23" width="11.5703125" customWidth="1"/>
  </cols>
  <sheetData>
    <row r="1" spans="1:27" x14ac:dyDescent="0.25">
      <c r="A1" s="107" t="s">
        <v>90</v>
      </c>
      <c r="B1" s="107"/>
      <c r="C1" s="108" t="s">
        <v>91</v>
      </c>
      <c r="D1" s="108"/>
      <c r="E1" s="102" t="s">
        <v>92</v>
      </c>
      <c r="F1" s="102"/>
      <c r="G1" s="38"/>
      <c r="H1" s="107" t="s">
        <v>90</v>
      </c>
      <c r="I1" s="107"/>
      <c r="J1" s="108" t="s">
        <v>91</v>
      </c>
      <c r="K1" s="108"/>
      <c r="L1" s="102" t="s">
        <v>92</v>
      </c>
      <c r="M1" s="102"/>
      <c r="N1" s="42"/>
      <c r="O1" s="107" t="s">
        <v>85</v>
      </c>
      <c r="P1" s="107"/>
      <c r="Q1" s="107"/>
      <c r="R1" s="107"/>
      <c r="S1" s="107"/>
      <c r="T1" s="107"/>
      <c r="U1" s="37"/>
      <c r="V1" s="108" t="s">
        <v>86</v>
      </c>
      <c r="W1" s="108"/>
      <c r="X1" s="108"/>
      <c r="Y1" s="108"/>
      <c r="Z1" s="108"/>
      <c r="AA1" s="108"/>
    </row>
    <row r="2" spans="1:27" x14ac:dyDescent="0.25">
      <c r="A2" s="62">
        <v>24</v>
      </c>
      <c r="B2" s="63" t="s">
        <v>51</v>
      </c>
      <c r="C2" s="65">
        <v>24</v>
      </c>
      <c r="D2" s="66" t="s">
        <v>67</v>
      </c>
      <c r="E2" s="76">
        <v>24</v>
      </c>
      <c r="F2" s="68" t="s">
        <v>71</v>
      </c>
      <c r="G2" s="39"/>
      <c r="H2" s="62">
        <v>24</v>
      </c>
      <c r="I2" s="63" t="s">
        <v>51</v>
      </c>
      <c r="J2" s="65">
        <v>24</v>
      </c>
      <c r="K2" s="66" t="s">
        <v>65</v>
      </c>
      <c r="L2" s="76">
        <v>24</v>
      </c>
      <c r="M2" s="68" t="s">
        <v>71</v>
      </c>
      <c r="N2" s="43"/>
      <c r="O2" s="63"/>
      <c r="P2" s="63"/>
      <c r="Q2" s="106" t="s">
        <v>81</v>
      </c>
      <c r="R2" s="106"/>
      <c r="S2" s="109" t="s">
        <v>82</v>
      </c>
      <c r="T2" s="109"/>
      <c r="V2" s="66"/>
      <c r="W2" s="66"/>
      <c r="X2" s="106" t="s">
        <v>81</v>
      </c>
      <c r="Y2" s="106"/>
      <c r="Z2" s="109" t="s">
        <v>82</v>
      </c>
      <c r="AA2" s="109"/>
    </row>
    <row r="3" spans="1:27" x14ac:dyDescent="0.25">
      <c r="A3" s="62">
        <v>24</v>
      </c>
      <c r="B3" s="63" t="s">
        <v>52</v>
      </c>
      <c r="C3" s="65">
        <v>24</v>
      </c>
      <c r="D3" s="66" t="s">
        <v>61</v>
      </c>
      <c r="E3" s="76">
        <v>24</v>
      </c>
      <c r="F3" s="68" t="s">
        <v>72</v>
      </c>
      <c r="G3" s="39"/>
      <c r="H3" s="62">
        <v>24</v>
      </c>
      <c r="I3" s="63" t="s">
        <v>52</v>
      </c>
      <c r="J3" s="65">
        <v>24</v>
      </c>
      <c r="K3" s="66" t="s">
        <v>66</v>
      </c>
      <c r="L3" s="76">
        <v>24</v>
      </c>
      <c r="M3" s="68" t="s">
        <v>72</v>
      </c>
      <c r="N3" s="43"/>
      <c r="O3" s="63">
        <v>1</v>
      </c>
      <c r="P3" s="63" t="s">
        <v>51</v>
      </c>
      <c r="Q3" s="62">
        <v>1</v>
      </c>
      <c r="R3" s="70">
        <f>+Q3*$C$22*24</f>
        <v>986.30136986301363</v>
      </c>
      <c r="S3" s="71"/>
      <c r="T3" s="64">
        <f>+S3*$C$23*24</f>
        <v>0</v>
      </c>
      <c r="V3" s="66">
        <v>1</v>
      </c>
      <c r="W3" s="66" t="s">
        <v>51</v>
      </c>
      <c r="X3" s="65"/>
      <c r="Y3" s="73">
        <f>+X3*$C$22*24</f>
        <v>0</v>
      </c>
      <c r="Z3" s="74"/>
      <c r="AA3" s="67">
        <f>+Z3*$C$23*24</f>
        <v>0</v>
      </c>
    </row>
    <row r="4" spans="1:27" x14ac:dyDescent="0.25">
      <c r="A4" s="62">
        <v>24</v>
      </c>
      <c r="B4" s="63" t="s">
        <v>53</v>
      </c>
      <c r="C4" s="65">
        <v>24</v>
      </c>
      <c r="D4" s="66" t="s">
        <v>62</v>
      </c>
      <c r="E4" s="76">
        <v>24</v>
      </c>
      <c r="F4" s="68" t="s">
        <v>73</v>
      </c>
      <c r="G4" s="39"/>
      <c r="H4" s="62">
        <v>24</v>
      </c>
      <c r="I4" s="63" t="s">
        <v>53</v>
      </c>
      <c r="J4" s="65">
        <v>24</v>
      </c>
      <c r="K4" s="66" t="s">
        <v>68</v>
      </c>
      <c r="L4" s="76">
        <v>24</v>
      </c>
      <c r="M4" s="68" t="s">
        <v>73</v>
      </c>
      <c r="N4" s="43"/>
      <c r="O4" s="63">
        <v>2</v>
      </c>
      <c r="P4" s="63" t="s">
        <v>52</v>
      </c>
      <c r="Q4" s="62">
        <v>1</v>
      </c>
      <c r="R4" s="70">
        <f t="shared" ref="R4:R32" si="0">+Q4*$C$22*24</f>
        <v>986.30136986301363</v>
      </c>
      <c r="S4" s="71"/>
      <c r="T4" s="64">
        <f t="shared" ref="T4:T32" si="1">+S4*$C$23*24</f>
        <v>0</v>
      </c>
      <c r="V4" s="66">
        <v>2</v>
      </c>
      <c r="W4" s="66" t="s">
        <v>52</v>
      </c>
      <c r="X4" s="65"/>
      <c r="Y4" s="73">
        <f t="shared" ref="Y4:Y32" si="2">+X4*$C$22*24</f>
        <v>0</v>
      </c>
      <c r="Z4" s="74"/>
      <c r="AA4" s="67">
        <f t="shared" ref="AA4:AA32" si="3">+Z4*$C$23*24</f>
        <v>0</v>
      </c>
    </row>
    <row r="5" spans="1:27" x14ac:dyDescent="0.25">
      <c r="A5" s="62">
        <v>24</v>
      </c>
      <c r="B5" s="63" t="s">
        <v>54</v>
      </c>
      <c r="C5" s="65">
        <v>24</v>
      </c>
      <c r="D5" s="66" t="s">
        <v>63</v>
      </c>
      <c r="E5" s="76">
        <v>24</v>
      </c>
      <c r="F5" s="68" t="s">
        <v>74</v>
      </c>
      <c r="G5" s="39"/>
      <c r="H5" s="62">
        <v>24</v>
      </c>
      <c r="I5" s="63" t="s">
        <v>54</v>
      </c>
      <c r="J5" s="65">
        <v>24</v>
      </c>
      <c r="K5" s="66" t="s">
        <v>69</v>
      </c>
      <c r="L5" s="76">
        <v>24</v>
      </c>
      <c r="M5" s="68" t="s">
        <v>74</v>
      </c>
      <c r="N5" s="43"/>
      <c r="O5" s="63">
        <v>3</v>
      </c>
      <c r="P5" s="63" t="s">
        <v>53</v>
      </c>
      <c r="Q5" s="62">
        <v>1</v>
      </c>
      <c r="R5" s="70">
        <f t="shared" si="0"/>
        <v>986.30136986301363</v>
      </c>
      <c r="S5" s="71"/>
      <c r="T5" s="64">
        <f t="shared" si="1"/>
        <v>0</v>
      </c>
      <c r="V5" s="66">
        <v>3</v>
      </c>
      <c r="W5" s="66" t="s">
        <v>53</v>
      </c>
      <c r="X5" s="65"/>
      <c r="Y5" s="73">
        <f t="shared" si="2"/>
        <v>0</v>
      </c>
      <c r="Z5" s="74"/>
      <c r="AA5" s="67">
        <f t="shared" si="3"/>
        <v>0</v>
      </c>
    </row>
    <row r="6" spans="1:27" x14ac:dyDescent="0.25">
      <c r="A6" s="62">
        <v>24</v>
      </c>
      <c r="B6" s="63" t="s">
        <v>55</v>
      </c>
      <c r="C6" s="65">
        <v>24</v>
      </c>
      <c r="D6" s="66" t="s">
        <v>64</v>
      </c>
      <c r="E6" s="76">
        <v>24</v>
      </c>
      <c r="F6" s="68" t="s">
        <v>75</v>
      </c>
      <c r="G6" s="39"/>
      <c r="H6" s="62">
        <v>24</v>
      </c>
      <c r="I6" s="63" t="s">
        <v>55</v>
      </c>
      <c r="J6" s="65">
        <v>24</v>
      </c>
      <c r="K6" s="66" t="s">
        <v>70</v>
      </c>
      <c r="L6" s="76">
        <v>24</v>
      </c>
      <c r="M6" s="68" t="s">
        <v>75</v>
      </c>
      <c r="N6" s="43"/>
      <c r="O6" s="63">
        <v>4</v>
      </c>
      <c r="P6" s="63" t="s">
        <v>54</v>
      </c>
      <c r="Q6" s="62">
        <v>1</v>
      </c>
      <c r="R6" s="70">
        <f t="shared" si="0"/>
        <v>986.30136986301363</v>
      </c>
      <c r="S6" s="71"/>
      <c r="T6" s="64">
        <f t="shared" si="1"/>
        <v>0</v>
      </c>
      <c r="V6" s="66">
        <v>4</v>
      </c>
      <c r="W6" s="66" t="s">
        <v>54</v>
      </c>
      <c r="X6" s="65"/>
      <c r="Y6" s="73">
        <f t="shared" si="2"/>
        <v>0</v>
      </c>
      <c r="Z6" s="74"/>
      <c r="AA6" s="67">
        <f t="shared" si="3"/>
        <v>0</v>
      </c>
    </row>
    <row r="7" spans="1:27" x14ac:dyDescent="0.25">
      <c r="A7" s="62">
        <v>24</v>
      </c>
      <c r="B7" s="63" t="s">
        <v>56</v>
      </c>
      <c r="C7" s="65">
        <v>24</v>
      </c>
      <c r="D7" s="66" t="s">
        <v>65</v>
      </c>
      <c r="E7" s="76">
        <v>24</v>
      </c>
      <c r="F7" s="68" t="s">
        <v>76</v>
      </c>
      <c r="G7" s="39"/>
      <c r="H7" s="62">
        <v>24</v>
      </c>
      <c r="I7" s="63" t="s">
        <v>56</v>
      </c>
      <c r="J7" s="65">
        <v>24</v>
      </c>
      <c r="K7" s="66" t="s">
        <v>71</v>
      </c>
      <c r="L7" s="76">
        <v>24</v>
      </c>
      <c r="M7" s="68" t="s">
        <v>76</v>
      </c>
      <c r="N7" s="43"/>
      <c r="O7" s="63">
        <v>5</v>
      </c>
      <c r="P7" s="63" t="s">
        <v>55</v>
      </c>
      <c r="Q7" s="62">
        <v>1</v>
      </c>
      <c r="R7" s="70">
        <f t="shared" si="0"/>
        <v>986.30136986301363</v>
      </c>
      <c r="S7" s="71"/>
      <c r="T7" s="64">
        <f t="shared" si="1"/>
        <v>0</v>
      </c>
      <c r="V7" s="66">
        <v>5</v>
      </c>
      <c r="W7" s="66" t="s">
        <v>55</v>
      </c>
      <c r="X7" s="65"/>
      <c r="Y7" s="73">
        <f t="shared" si="2"/>
        <v>0</v>
      </c>
      <c r="Z7" s="74"/>
      <c r="AA7" s="67">
        <f t="shared" si="3"/>
        <v>0</v>
      </c>
    </row>
    <row r="8" spans="1:27" x14ac:dyDescent="0.25">
      <c r="A8" s="62">
        <v>24</v>
      </c>
      <c r="B8" s="63" t="s">
        <v>57</v>
      </c>
      <c r="C8" s="65">
        <v>24</v>
      </c>
      <c r="D8" s="66" t="s">
        <v>66</v>
      </c>
      <c r="E8" s="76">
        <v>24</v>
      </c>
      <c r="F8" s="68" t="s">
        <v>77</v>
      </c>
      <c r="G8" s="39"/>
      <c r="H8" s="62">
        <v>24</v>
      </c>
      <c r="I8" s="63" t="s">
        <v>57</v>
      </c>
      <c r="J8" s="65">
        <v>24</v>
      </c>
      <c r="K8" s="66" t="s">
        <v>72</v>
      </c>
      <c r="L8" s="76">
        <v>24</v>
      </c>
      <c r="M8" s="68" t="s">
        <v>77</v>
      </c>
      <c r="N8" s="43"/>
      <c r="O8" s="63">
        <v>6</v>
      </c>
      <c r="P8" s="63" t="s">
        <v>56</v>
      </c>
      <c r="Q8" s="62">
        <v>1</v>
      </c>
      <c r="R8" s="70">
        <f t="shared" si="0"/>
        <v>986.30136986301363</v>
      </c>
      <c r="S8" s="71"/>
      <c r="T8" s="64">
        <f t="shared" si="1"/>
        <v>0</v>
      </c>
      <c r="V8" s="66">
        <v>6</v>
      </c>
      <c r="W8" s="66" t="s">
        <v>56</v>
      </c>
      <c r="X8" s="65"/>
      <c r="Y8" s="73">
        <f t="shared" si="2"/>
        <v>0</v>
      </c>
      <c r="Z8" s="74"/>
      <c r="AA8" s="67">
        <f t="shared" si="3"/>
        <v>0</v>
      </c>
    </row>
    <row r="9" spans="1:27" x14ac:dyDescent="0.25">
      <c r="A9" s="62">
        <v>24</v>
      </c>
      <c r="B9" s="63" t="s">
        <v>58</v>
      </c>
      <c r="C9" s="65">
        <v>24</v>
      </c>
      <c r="D9" s="66" t="s">
        <v>68</v>
      </c>
      <c r="E9" s="76">
        <v>24</v>
      </c>
      <c r="F9" s="68" t="s">
        <v>79</v>
      </c>
      <c r="G9" s="39"/>
      <c r="H9" s="62">
        <v>24</v>
      </c>
      <c r="I9" s="63" t="s">
        <v>58</v>
      </c>
      <c r="J9" s="65">
        <v>24</v>
      </c>
      <c r="K9" s="66" t="s">
        <v>73</v>
      </c>
      <c r="L9" s="76">
        <v>24</v>
      </c>
      <c r="M9" s="68" t="s">
        <v>79</v>
      </c>
      <c r="N9" s="43"/>
      <c r="O9" s="63">
        <v>7</v>
      </c>
      <c r="P9" s="63" t="s">
        <v>57</v>
      </c>
      <c r="Q9" s="62">
        <v>1</v>
      </c>
      <c r="R9" s="70">
        <f t="shared" si="0"/>
        <v>986.30136986301363</v>
      </c>
      <c r="S9" s="71"/>
      <c r="T9" s="64">
        <f t="shared" si="1"/>
        <v>0</v>
      </c>
      <c r="V9" s="66">
        <v>7</v>
      </c>
      <c r="W9" s="66" t="s">
        <v>57</v>
      </c>
      <c r="X9" s="65"/>
      <c r="Y9" s="73">
        <f t="shared" si="2"/>
        <v>0</v>
      </c>
      <c r="Z9" s="74"/>
      <c r="AA9" s="67">
        <f t="shared" si="3"/>
        <v>0</v>
      </c>
    </row>
    <row r="10" spans="1:27" x14ac:dyDescent="0.25">
      <c r="A10" s="62">
        <v>24</v>
      </c>
      <c r="B10" s="63" t="s">
        <v>59</v>
      </c>
      <c r="C10" s="65">
        <v>24</v>
      </c>
      <c r="D10" s="66" t="s">
        <v>69</v>
      </c>
      <c r="E10" s="76">
        <v>24</v>
      </c>
      <c r="F10" s="68" t="s">
        <v>78</v>
      </c>
      <c r="G10" s="39"/>
      <c r="H10" s="62">
        <v>24</v>
      </c>
      <c r="I10" s="63" t="s">
        <v>59</v>
      </c>
      <c r="J10" s="65">
        <v>24</v>
      </c>
      <c r="K10" s="66" t="s">
        <v>74</v>
      </c>
      <c r="L10" s="76">
        <v>24</v>
      </c>
      <c r="M10" s="68" t="s">
        <v>78</v>
      </c>
      <c r="N10" s="43"/>
      <c r="O10" s="63">
        <v>8</v>
      </c>
      <c r="P10" s="63" t="s">
        <v>58</v>
      </c>
      <c r="Q10" s="62">
        <v>1</v>
      </c>
      <c r="R10" s="70">
        <f t="shared" si="0"/>
        <v>986.30136986301363</v>
      </c>
      <c r="S10" s="71"/>
      <c r="T10" s="64">
        <f t="shared" si="1"/>
        <v>0</v>
      </c>
      <c r="V10" s="66">
        <v>8</v>
      </c>
      <c r="W10" s="66" t="s">
        <v>58</v>
      </c>
      <c r="X10" s="65"/>
      <c r="Y10" s="73">
        <f t="shared" si="2"/>
        <v>0</v>
      </c>
      <c r="Z10" s="74"/>
      <c r="AA10" s="67">
        <f t="shared" si="3"/>
        <v>0</v>
      </c>
    </row>
    <row r="11" spans="1:27" x14ac:dyDescent="0.25">
      <c r="A11" s="62">
        <v>24</v>
      </c>
      <c r="B11" s="63" t="s">
        <v>60</v>
      </c>
      <c r="C11" s="65">
        <v>24</v>
      </c>
      <c r="D11" s="66" t="s">
        <v>70</v>
      </c>
      <c r="E11" s="76">
        <v>24</v>
      </c>
      <c r="F11" s="68" t="s">
        <v>80</v>
      </c>
      <c r="G11" s="39"/>
      <c r="H11" s="62">
        <v>24</v>
      </c>
      <c r="I11" s="63" t="s">
        <v>60</v>
      </c>
      <c r="J11" s="65">
        <v>24</v>
      </c>
      <c r="K11" s="66" t="s">
        <v>75</v>
      </c>
      <c r="L11" s="76">
        <v>24</v>
      </c>
      <c r="M11" s="68" t="s">
        <v>80</v>
      </c>
      <c r="N11" s="43"/>
      <c r="O11" s="63">
        <v>9</v>
      </c>
      <c r="P11" s="63" t="s">
        <v>59</v>
      </c>
      <c r="Q11" s="62">
        <v>1</v>
      </c>
      <c r="R11" s="70">
        <f t="shared" si="0"/>
        <v>986.30136986301363</v>
      </c>
      <c r="S11" s="71"/>
      <c r="T11" s="64">
        <f t="shared" si="1"/>
        <v>0</v>
      </c>
      <c r="V11" s="66">
        <v>9</v>
      </c>
      <c r="W11" s="66" t="s">
        <v>59</v>
      </c>
      <c r="X11" s="65"/>
      <c r="Y11" s="73">
        <f t="shared" si="2"/>
        <v>0</v>
      </c>
      <c r="Z11" s="74"/>
      <c r="AA11" s="67">
        <f t="shared" si="3"/>
        <v>0</v>
      </c>
    </row>
    <row r="12" spans="1:27" x14ac:dyDescent="0.25">
      <c r="A12" s="62"/>
      <c r="B12" s="63"/>
      <c r="C12" s="65"/>
      <c r="D12" s="66"/>
      <c r="E12" s="76"/>
      <c r="F12" s="68"/>
      <c r="G12" s="39"/>
      <c r="H12" s="62">
        <f>SUM(H2:H11)</f>
        <v>240</v>
      </c>
      <c r="I12" s="64">
        <f>+H12*C22</f>
        <v>9863.0136986301368</v>
      </c>
      <c r="J12" s="65">
        <f>SUM(J2:J11)</f>
        <v>240</v>
      </c>
      <c r="K12" s="67">
        <f>+J12*C22</f>
        <v>9863.0136986301368</v>
      </c>
      <c r="L12" s="76">
        <f>SUM(L2:L11)</f>
        <v>240</v>
      </c>
      <c r="M12" s="69">
        <f>+L12*C22</f>
        <v>9863.0136986301368</v>
      </c>
      <c r="N12" s="44"/>
      <c r="O12" s="63">
        <v>10</v>
      </c>
      <c r="P12" s="63" t="s">
        <v>60</v>
      </c>
      <c r="Q12" s="62">
        <v>1</v>
      </c>
      <c r="R12" s="70">
        <f t="shared" si="0"/>
        <v>986.30136986301363</v>
      </c>
      <c r="S12" s="71"/>
      <c r="T12" s="64">
        <f t="shared" si="1"/>
        <v>0</v>
      </c>
      <c r="V12" s="66">
        <v>10</v>
      </c>
      <c r="W12" s="66" t="s">
        <v>60</v>
      </c>
      <c r="X12" s="65"/>
      <c r="Y12" s="73">
        <f t="shared" si="2"/>
        <v>0</v>
      </c>
      <c r="Z12" s="74"/>
      <c r="AA12" s="67">
        <f t="shared" si="3"/>
        <v>0</v>
      </c>
    </row>
    <row r="13" spans="1:27" x14ac:dyDescent="0.25">
      <c r="A13" s="62"/>
      <c r="B13" s="63"/>
      <c r="C13" s="65"/>
      <c r="D13" s="66"/>
      <c r="E13" s="76"/>
      <c r="F13" s="68"/>
      <c r="G13" s="39"/>
      <c r="H13" s="62"/>
      <c r="I13" s="63"/>
      <c r="J13" s="65"/>
      <c r="K13" s="66"/>
      <c r="L13" s="68"/>
      <c r="M13" s="68"/>
      <c r="N13" s="43"/>
      <c r="O13" s="63">
        <v>11</v>
      </c>
      <c r="P13" s="63" t="s">
        <v>67</v>
      </c>
      <c r="Q13" s="62"/>
      <c r="R13" s="70">
        <f t="shared" si="0"/>
        <v>0</v>
      </c>
      <c r="S13" s="71">
        <v>1</v>
      </c>
      <c r="T13" s="64">
        <f t="shared" si="1"/>
        <v>1007.8767123287671</v>
      </c>
      <c r="V13" s="66">
        <v>11</v>
      </c>
      <c r="W13" s="66" t="s">
        <v>67</v>
      </c>
      <c r="X13" s="65"/>
      <c r="Y13" s="73">
        <f t="shared" si="2"/>
        <v>0</v>
      </c>
      <c r="Z13" s="74"/>
      <c r="AA13" s="67">
        <f t="shared" si="3"/>
        <v>0</v>
      </c>
    </row>
    <row r="14" spans="1:27" x14ac:dyDescent="0.25">
      <c r="A14" s="62"/>
      <c r="B14" s="63"/>
      <c r="C14" s="65"/>
      <c r="D14" s="66"/>
      <c r="E14" s="76"/>
      <c r="F14" s="68"/>
      <c r="G14" s="39"/>
      <c r="H14" s="62"/>
      <c r="I14" s="63"/>
      <c r="J14" s="65"/>
      <c r="K14" s="66"/>
      <c r="L14" s="68"/>
      <c r="M14" s="68"/>
      <c r="N14" s="43"/>
      <c r="O14" s="63">
        <v>12</v>
      </c>
      <c r="P14" s="63" t="s">
        <v>61</v>
      </c>
      <c r="Q14" s="62"/>
      <c r="R14" s="70">
        <f t="shared" si="0"/>
        <v>0</v>
      </c>
      <c r="S14" s="71">
        <v>1</v>
      </c>
      <c r="T14" s="64">
        <f t="shared" si="1"/>
        <v>1007.8767123287671</v>
      </c>
      <c r="V14" s="66">
        <v>12</v>
      </c>
      <c r="W14" s="66" t="s">
        <v>61</v>
      </c>
      <c r="X14" s="65"/>
      <c r="Y14" s="73">
        <f t="shared" si="2"/>
        <v>0</v>
      </c>
      <c r="Z14" s="74"/>
      <c r="AA14" s="67">
        <f t="shared" si="3"/>
        <v>0</v>
      </c>
    </row>
    <row r="15" spans="1:27" x14ac:dyDescent="0.25">
      <c r="A15" s="62"/>
      <c r="B15" s="63"/>
      <c r="C15" s="65"/>
      <c r="D15" s="66"/>
      <c r="E15" s="76"/>
      <c r="F15" s="68"/>
      <c r="G15" s="39"/>
      <c r="H15" s="62"/>
      <c r="I15" s="63"/>
      <c r="J15" s="65"/>
      <c r="K15" s="66"/>
      <c r="L15" s="68"/>
      <c r="M15" s="68"/>
      <c r="N15" s="43"/>
      <c r="O15" s="63">
        <v>13</v>
      </c>
      <c r="P15" s="63" t="s">
        <v>62</v>
      </c>
      <c r="Q15" s="62"/>
      <c r="R15" s="70">
        <f t="shared" si="0"/>
        <v>0</v>
      </c>
      <c r="S15" s="71">
        <v>1</v>
      </c>
      <c r="T15" s="64">
        <f t="shared" si="1"/>
        <v>1007.8767123287671</v>
      </c>
      <c r="V15" s="66">
        <v>13</v>
      </c>
      <c r="W15" s="66" t="s">
        <v>62</v>
      </c>
      <c r="X15" s="65"/>
      <c r="Y15" s="73">
        <f t="shared" si="2"/>
        <v>0</v>
      </c>
      <c r="Z15" s="74"/>
      <c r="AA15" s="67">
        <f t="shared" si="3"/>
        <v>0</v>
      </c>
    </row>
    <row r="16" spans="1:27" x14ac:dyDescent="0.25">
      <c r="A16" s="62"/>
      <c r="B16" s="63"/>
      <c r="C16" s="65"/>
      <c r="D16" s="66"/>
      <c r="E16" s="76"/>
      <c r="F16" s="68"/>
      <c r="G16" s="39"/>
      <c r="H16" s="62">
        <v>24</v>
      </c>
      <c r="I16" s="63" t="s">
        <v>67</v>
      </c>
      <c r="J16" s="65">
        <v>24</v>
      </c>
      <c r="K16" s="66" t="s">
        <v>76</v>
      </c>
      <c r="L16" s="76">
        <v>24</v>
      </c>
      <c r="M16" s="68" t="s">
        <v>67</v>
      </c>
      <c r="N16" s="43"/>
      <c r="O16" s="63">
        <v>14</v>
      </c>
      <c r="P16" s="63" t="s">
        <v>63</v>
      </c>
      <c r="Q16" s="62"/>
      <c r="R16" s="70">
        <f t="shared" si="0"/>
        <v>0</v>
      </c>
      <c r="S16" s="71">
        <v>1</v>
      </c>
      <c r="T16" s="64">
        <f t="shared" si="1"/>
        <v>1007.8767123287671</v>
      </c>
      <c r="V16" s="66">
        <v>14</v>
      </c>
      <c r="W16" s="66" t="s">
        <v>63</v>
      </c>
      <c r="X16" s="65"/>
      <c r="Y16" s="73">
        <f t="shared" si="2"/>
        <v>0</v>
      </c>
      <c r="Z16" s="74"/>
      <c r="AA16" s="67">
        <f t="shared" si="3"/>
        <v>0</v>
      </c>
    </row>
    <row r="17" spans="1:27" x14ac:dyDescent="0.25">
      <c r="A17" s="62">
        <f>SUM(A2:A16)</f>
        <v>240</v>
      </c>
      <c r="B17" s="64">
        <f>+A17*$C$22</f>
        <v>9863.0136986301368</v>
      </c>
      <c r="C17" s="65">
        <f>SUM(C2:C16)</f>
        <v>240</v>
      </c>
      <c r="D17" s="67">
        <f>+C17*$C$22</f>
        <v>9863.0136986301368</v>
      </c>
      <c r="E17" s="76">
        <f>SUM(E2:E16)</f>
        <v>240</v>
      </c>
      <c r="F17" s="69">
        <f>+E17*$C$22</f>
        <v>9863.0136986301368</v>
      </c>
      <c r="G17" s="39"/>
      <c r="H17" s="62">
        <v>24</v>
      </c>
      <c r="I17" s="63" t="s">
        <v>61</v>
      </c>
      <c r="J17" s="65">
        <v>24</v>
      </c>
      <c r="K17" s="66" t="s">
        <v>77</v>
      </c>
      <c r="L17" s="76">
        <v>24</v>
      </c>
      <c r="M17" s="68" t="s">
        <v>61</v>
      </c>
      <c r="N17" s="43"/>
      <c r="O17" s="63">
        <v>15</v>
      </c>
      <c r="P17" s="63" t="s">
        <v>64</v>
      </c>
      <c r="Q17" s="62"/>
      <c r="R17" s="70">
        <f t="shared" si="0"/>
        <v>0</v>
      </c>
      <c r="S17" s="71">
        <v>1</v>
      </c>
      <c r="T17" s="64">
        <f t="shared" si="1"/>
        <v>1007.8767123287671</v>
      </c>
      <c r="V17" s="66">
        <v>15</v>
      </c>
      <c r="W17" s="66" t="s">
        <v>64</v>
      </c>
      <c r="X17" s="65"/>
      <c r="Y17" s="73">
        <f t="shared" si="2"/>
        <v>0</v>
      </c>
      <c r="Z17" s="74"/>
      <c r="AA17" s="67">
        <f t="shared" si="3"/>
        <v>0</v>
      </c>
    </row>
    <row r="18" spans="1:27" x14ac:dyDescent="0.25">
      <c r="A18" s="38"/>
      <c r="B18" s="39"/>
      <c r="C18" s="38"/>
      <c r="D18" s="39"/>
      <c r="E18" s="38"/>
      <c r="F18" s="39"/>
      <c r="G18" s="39"/>
      <c r="H18" s="62">
        <v>24</v>
      </c>
      <c r="I18" s="63" t="s">
        <v>62</v>
      </c>
      <c r="J18" s="65">
        <v>24</v>
      </c>
      <c r="K18" s="66" t="s">
        <v>79</v>
      </c>
      <c r="L18" s="76">
        <v>24</v>
      </c>
      <c r="M18" s="68" t="s">
        <v>62</v>
      </c>
      <c r="N18" s="43"/>
      <c r="O18" s="63">
        <v>16</v>
      </c>
      <c r="P18" s="63" t="s">
        <v>65</v>
      </c>
      <c r="Q18" s="62"/>
      <c r="R18" s="70">
        <f t="shared" si="0"/>
        <v>0</v>
      </c>
      <c r="S18" s="71"/>
      <c r="T18" s="64">
        <f t="shared" si="1"/>
        <v>0</v>
      </c>
      <c r="V18" s="66">
        <v>16</v>
      </c>
      <c r="W18" s="66" t="s">
        <v>65</v>
      </c>
      <c r="X18" s="65">
        <v>1</v>
      </c>
      <c r="Y18" s="73">
        <f t="shared" si="2"/>
        <v>986.30136986301363</v>
      </c>
      <c r="Z18" s="74"/>
      <c r="AA18" s="67">
        <f t="shared" si="3"/>
        <v>0</v>
      </c>
    </row>
    <row r="19" spans="1:27" x14ac:dyDescent="0.25">
      <c r="A19" s="38"/>
      <c r="B19" s="77"/>
      <c r="C19" s="77"/>
      <c r="D19" s="103" t="s">
        <v>93</v>
      </c>
      <c r="E19" s="103"/>
      <c r="F19" s="77">
        <f>+B17+D17+F17</f>
        <v>29589.04109589041</v>
      </c>
      <c r="G19" s="39"/>
      <c r="H19" s="62">
        <v>24</v>
      </c>
      <c r="I19" s="63" t="s">
        <v>63</v>
      </c>
      <c r="J19" s="65">
        <v>24</v>
      </c>
      <c r="K19" s="66" t="s">
        <v>78</v>
      </c>
      <c r="L19" s="76">
        <v>24</v>
      </c>
      <c r="M19" s="68" t="s">
        <v>63</v>
      </c>
      <c r="N19" s="43"/>
      <c r="O19" s="63">
        <v>17</v>
      </c>
      <c r="P19" s="63" t="s">
        <v>66</v>
      </c>
      <c r="Q19" s="62"/>
      <c r="R19" s="70">
        <f t="shared" si="0"/>
        <v>0</v>
      </c>
      <c r="S19" s="71"/>
      <c r="T19" s="64">
        <f t="shared" si="1"/>
        <v>0</v>
      </c>
      <c r="V19" s="66">
        <v>17</v>
      </c>
      <c r="W19" s="66" t="s">
        <v>66</v>
      </c>
      <c r="X19" s="65">
        <v>1</v>
      </c>
      <c r="Y19" s="73">
        <f t="shared" si="2"/>
        <v>986.30136986301363</v>
      </c>
      <c r="Z19" s="74"/>
      <c r="AA19" s="67">
        <f t="shared" si="3"/>
        <v>0</v>
      </c>
    </row>
    <row r="20" spans="1:27" x14ac:dyDescent="0.25">
      <c r="A20" s="38"/>
      <c r="B20" s="39"/>
      <c r="C20" s="38"/>
      <c r="D20" s="39"/>
      <c r="E20" s="38"/>
      <c r="F20" s="39"/>
      <c r="G20" s="39"/>
      <c r="H20" s="62">
        <v>24</v>
      </c>
      <c r="I20" s="63" t="s">
        <v>64</v>
      </c>
      <c r="J20" s="65">
        <v>24</v>
      </c>
      <c r="K20" s="66" t="s">
        <v>80</v>
      </c>
      <c r="L20" s="76">
        <v>24</v>
      </c>
      <c r="M20" s="68" t="s">
        <v>64</v>
      </c>
      <c r="N20" s="43"/>
      <c r="O20" s="63">
        <v>18</v>
      </c>
      <c r="P20" s="63" t="s">
        <v>68</v>
      </c>
      <c r="Q20" s="62"/>
      <c r="R20" s="70">
        <f t="shared" si="0"/>
        <v>0</v>
      </c>
      <c r="S20" s="71"/>
      <c r="T20" s="64">
        <f t="shared" si="1"/>
        <v>0</v>
      </c>
      <c r="V20" s="66">
        <v>18</v>
      </c>
      <c r="W20" s="66" t="s">
        <v>68</v>
      </c>
      <c r="X20" s="65">
        <v>1</v>
      </c>
      <c r="Y20" s="73">
        <f t="shared" si="2"/>
        <v>986.30136986301363</v>
      </c>
      <c r="Z20" s="74"/>
      <c r="AA20" s="67">
        <f t="shared" si="3"/>
        <v>0</v>
      </c>
    </row>
    <row r="21" spans="1:27" x14ac:dyDescent="0.25">
      <c r="A21" s="38"/>
      <c r="B21" s="39"/>
      <c r="C21" s="38"/>
      <c r="D21" s="39"/>
      <c r="E21" s="38"/>
      <c r="F21" s="39"/>
      <c r="G21" s="39"/>
      <c r="H21" s="62">
        <f>SUM(H16:H20)</f>
        <v>120</v>
      </c>
      <c r="I21" s="64">
        <f>+H21*C23</f>
        <v>5039.3835616438355</v>
      </c>
      <c r="J21" s="65">
        <f>SUM(J16:J20)</f>
        <v>120</v>
      </c>
      <c r="K21" s="67">
        <f>+J21*C23</f>
        <v>5039.3835616438355</v>
      </c>
      <c r="L21" s="76">
        <f>SUM(L16:L20)</f>
        <v>120</v>
      </c>
      <c r="M21" s="69">
        <f>+L21*C23</f>
        <v>5039.3835616438355</v>
      </c>
      <c r="N21" s="44"/>
      <c r="O21" s="63">
        <v>19</v>
      </c>
      <c r="P21" s="63" t="s">
        <v>69</v>
      </c>
      <c r="Q21" s="62"/>
      <c r="R21" s="70">
        <f t="shared" si="0"/>
        <v>0</v>
      </c>
      <c r="S21" s="71"/>
      <c r="T21" s="64">
        <f t="shared" si="1"/>
        <v>0</v>
      </c>
      <c r="V21" s="66">
        <v>19</v>
      </c>
      <c r="W21" s="66" t="s">
        <v>69</v>
      </c>
      <c r="X21" s="65">
        <v>1</v>
      </c>
      <c r="Y21" s="73">
        <f t="shared" si="2"/>
        <v>986.30136986301363</v>
      </c>
      <c r="Z21" s="74"/>
      <c r="AA21" s="67">
        <f t="shared" si="3"/>
        <v>0</v>
      </c>
    </row>
    <row r="22" spans="1:27" ht="16.5" x14ac:dyDescent="0.3">
      <c r="A22" s="104" t="s">
        <v>103</v>
      </c>
      <c r="B22" s="105"/>
      <c r="C22" s="41">
        <f>+'Dept &amp; Hours'!J3</f>
        <v>41.095890410958901</v>
      </c>
      <c r="D22" s="39"/>
      <c r="E22" s="38"/>
      <c r="F22" s="39"/>
      <c r="G22" s="39"/>
      <c r="H22" s="62"/>
      <c r="I22" s="62"/>
      <c r="J22" s="65"/>
      <c r="K22" s="65"/>
      <c r="L22" s="76"/>
      <c r="M22" s="76"/>
      <c r="N22" s="42"/>
      <c r="O22" s="63">
        <v>20</v>
      </c>
      <c r="P22" s="63" t="s">
        <v>70</v>
      </c>
      <c r="Q22" s="62"/>
      <c r="R22" s="70">
        <f t="shared" si="0"/>
        <v>0</v>
      </c>
      <c r="S22" s="71"/>
      <c r="T22" s="64">
        <f t="shared" si="1"/>
        <v>0</v>
      </c>
      <c r="V22" s="66">
        <v>20</v>
      </c>
      <c r="W22" s="66" t="s">
        <v>70</v>
      </c>
      <c r="X22" s="65">
        <v>1</v>
      </c>
      <c r="Y22" s="73">
        <f t="shared" si="2"/>
        <v>986.30136986301363</v>
      </c>
      <c r="Z22" s="74"/>
      <c r="AA22" s="67">
        <f t="shared" si="3"/>
        <v>0</v>
      </c>
    </row>
    <row r="23" spans="1:27" ht="16.5" x14ac:dyDescent="0.3">
      <c r="A23" s="104" t="s">
        <v>104</v>
      </c>
      <c r="B23" s="105"/>
      <c r="C23" s="41">
        <f>+'Dept &amp; Hours'!M3</f>
        <v>41.994863013698627</v>
      </c>
      <c r="D23" s="39"/>
      <c r="E23" s="38"/>
      <c r="F23" s="39"/>
      <c r="G23" s="39"/>
      <c r="H23" s="62">
        <f t="shared" ref="H23:M23" si="4">+H12+H21</f>
        <v>360</v>
      </c>
      <c r="I23" s="64">
        <f t="shared" si="4"/>
        <v>14902.397260273972</v>
      </c>
      <c r="J23" s="65">
        <f t="shared" si="4"/>
        <v>360</v>
      </c>
      <c r="K23" s="67">
        <f t="shared" si="4"/>
        <v>14902.397260273972</v>
      </c>
      <c r="L23" s="76">
        <f t="shared" si="4"/>
        <v>360</v>
      </c>
      <c r="M23" s="69">
        <f t="shared" si="4"/>
        <v>14902.397260273972</v>
      </c>
      <c r="N23" s="44"/>
      <c r="O23" s="63">
        <v>21</v>
      </c>
      <c r="P23" s="63" t="s">
        <v>71</v>
      </c>
      <c r="Q23" s="62"/>
      <c r="R23" s="70">
        <f t="shared" si="0"/>
        <v>0</v>
      </c>
      <c r="S23" s="71"/>
      <c r="T23" s="64">
        <f t="shared" si="1"/>
        <v>0</v>
      </c>
      <c r="V23" s="66">
        <v>21</v>
      </c>
      <c r="W23" s="66" t="s">
        <v>71</v>
      </c>
      <c r="X23" s="65">
        <v>1</v>
      </c>
      <c r="Y23" s="73">
        <f t="shared" si="2"/>
        <v>986.30136986301363</v>
      </c>
      <c r="Z23" s="74"/>
      <c r="AA23" s="67">
        <f t="shared" si="3"/>
        <v>0</v>
      </c>
    </row>
    <row r="24" spans="1:27" x14ac:dyDescent="0.25">
      <c r="A24" s="38"/>
      <c r="B24" s="39"/>
      <c r="C24" s="39"/>
      <c r="D24" s="39"/>
      <c r="E24" s="38"/>
      <c r="F24" s="39"/>
      <c r="G24" s="39"/>
      <c r="H24" s="38"/>
      <c r="I24" s="39"/>
      <c r="J24" s="38"/>
      <c r="K24" s="39"/>
      <c r="L24" s="39"/>
      <c r="M24" s="39"/>
      <c r="N24" s="43"/>
      <c r="O24" s="63">
        <v>22</v>
      </c>
      <c r="P24" s="63" t="s">
        <v>72</v>
      </c>
      <c r="Q24" s="62"/>
      <c r="R24" s="70">
        <f t="shared" si="0"/>
        <v>0</v>
      </c>
      <c r="S24" s="71"/>
      <c r="T24" s="64">
        <f t="shared" si="1"/>
        <v>0</v>
      </c>
      <c r="V24" s="66">
        <v>22</v>
      </c>
      <c r="W24" s="66" t="s">
        <v>72</v>
      </c>
      <c r="X24" s="65">
        <v>1</v>
      </c>
      <c r="Y24" s="73">
        <f t="shared" si="2"/>
        <v>986.30136986301363</v>
      </c>
      <c r="Z24" s="74"/>
      <c r="AA24" s="67">
        <f t="shared" si="3"/>
        <v>0</v>
      </c>
    </row>
    <row r="25" spans="1:27" x14ac:dyDescent="0.25">
      <c r="A25" s="38"/>
      <c r="B25" s="39"/>
      <c r="C25" s="38"/>
      <c r="D25" s="39"/>
      <c r="E25" s="38"/>
      <c r="F25" s="39"/>
      <c r="G25" s="39"/>
      <c r="H25" s="38"/>
      <c r="I25" s="77"/>
      <c r="J25" s="77"/>
      <c r="K25" s="39"/>
      <c r="L25" s="77" t="s">
        <v>93</v>
      </c>
      <c r="M25" s="77">
        <f>+M23+K23+I23</f>
        <v>44707.191780821915</v>
      </c>
      <c r="N25" s="43"/>
      <c r="O25" s="63">
        <v>23</v>
      </c>
      <c r="P25" s="63" t="s">
        <v>73</v>
      </c>
      <c r="Q25" s="62"/>
      <c r="R25" s="70">
        <f t="shared" si="0"/>
        <v>0</v>
      </c>
      <c r="S25" s="71"/>
      <c r="T25" s="64">
        <f t="shared" si="1"/>
        <v>0</v>
      </c>
      <c r="V25" s="66">
        <v>23</v>
      </c>
      <c r="W25" s="66" t="s">
        <v>73</v>
      </c>
      <c r="X25" s="65">
        <v>1</v>
      </c>
      <c r="Y25" s="73">
        <f t="shared" si="2"/>
        <v>986.30136986301363</v>
      </c>
      <c r="Z25" s="74"/>
      <c r="AA25" s="67">
        <f t="shared" si="3"/>
        <v>0</v>
      </c>
    </row>
    <row r="26" spans="1:27" x14ac:dyDescent="0.25">
      <c r="A26" s="38"/>
      <c r="B26" s="39"/>
      <c r="C26" s="38"/>
      <c r="D26" s="39"/>
      <c r="E26" s="38"/>
      <c r="F26" s="39"/>
      <c r="G26" s="39"/>
      <c r="H26" s="38"/>
      <c r="I26" s="39"/>
      <c r="J26" s="38"/>
      <c r="K26" s="39"/>
      <c r="L26" s="39"/>
      <c r="M26" s="39"/>
      <c r="N26" s="43"/>
      <c r="O26" s="63">
        <v>24</v>
      </c>
      <c r="P26" s="63" t="s">
        <v>74</v>
      </c>
      <c r="Q26" s="62"/>
      <c r="R26" s="70">
        <f t="shared" si="0"/>
        <v>0</v>
      </c>
      <c r="S26" s="71"/>
      <c r="T26" s="64">
        <f t="shared" si="1"/>
        <v>0</v>
      </c>
      <c r="V26" s="66">
        <v>24</v>
      </c>
      <c r="W26" s="66" t="s">
        <v>74</v>
      </c>
      <c r="X26" s="65">
        <v>1</v>
      </c>
      <c r="Y26" s="73">
        <f t="shared" si="2"/>
        <v>986.30136986301363</v>
      </c>
      <c r="Z26" s="74"/>
      <c r="AA26" s="67">
        <f t="shared" si="3"/>
        <v>0</v>
      </c>
    </row>
    <row r="27" spans="1:27" x14ac:dyDescent="0.25">
      <c r="A27" s="38"/>
      <c r="B27" s="39"/>
      <c r="C27" s="38"/>
      <c r="D27" s="39"/>
      <c r="E27" s="38"/>
      <c r="F27" s="39"/>
      <c r="G27" s="39"/>
      <c r="H27" s="38"/>
      <c r="I27" s="40"/>
      <c r="J27" s="38"/>
      <c r="K27" s="40"/>
      <c r="L27" s="39"/>
      <c r="M27" s="39"/>
      <c r="N27" s="43"/>
      <c r="O27" s="63">
        <v>25</v>
      </c>
      <c r="P27" s="63" t="s">
        <v>75</v>
      </c>
      <c r="Q27" s="62"/>
      <c r="R27" s="70">
        <f t="shared" si="0"/>
        <v>0</v>
      </c>
      <c r="S27" s="71"/>
      <c r="T27" s="64">
        <f t="shared" si="1"/>
        <v>0</v>
      </c>
      <c r="V27" s="66">
        <v>25</v>
      </c>
      <c r="W27" s="66" t="s">
        <v>75</v>
      </c>
      <c r="X27" s="65">
        <v>1</v>
      </c>
      <c r="Y27" s="73">
        <f t="shared" si="2"/>
        <v>986.30136986301363</v>
      </c>
      <c r="Z27" s="74"/>
      <c r="AA27" s="67">
        <f t="shared" si="3"/>
        <v>0</v>
      </c>
    </row>
    <row r="28" spans="1:27" x14ac:dyDescent="0.25">
      <c r="A28" s="38"/>
      <c r="B28" s="39"/>
      <c r="C28" s="38"/>
      <c r="D28" s="39"/>
      <c r="E28" s="38"/>
      <c r="F28" s="39"/>
      <c r="G28" s="39"/>
      <c r="H28" s="38"/>
      <c r="I28" s="40"/>
      <c r="J28" s="38"/>
      <c r="K28" s="40"/>
      <c r="L28" s="39"/>
      <c r="M28" s="53"/>
      <c r="N28" s="43"/>
      <c r="O28" s="63">
        <v>26</v>
      </c>
      <c r="P28" s="63" t="s">
        <v>76</v>
      </c>
      <c r="Q28" s="62"/>
      <c r="R28" s="70">
        <f t="shared" si="0"/>
        <v>0</v>
      </c>
      <c r="S28" s="71"/>
      <c r="T28" s="64">
        <f t="shared" si="1"/>
        <v>0</v>
      </c>
      <c r="V28" s="66">
        <v>26</v>
      </c>
      <c r="W28" s="66" t="s">
        <v>76</v>
      </c>
      <c r="X28" s="65"/>
      <c r="Y28" s="73">
        <f t="shared" si="2"/>
        <v>0</v>
      </c>
      <c r="Z28" s="74">
        <v>1</v>
      </c>
      <c r="AA28" s="67">
        <f t="shared" si="3"/>
        <v>1007.8767123287671</v>
      </c>
    </row>
    <row r="29" spans="1:27" x14ac:dyDescent="0.25">
      <c r="A29" s="38"/>
      <c r="B29" s="39"/>
      <c r="C29" s="38"/>
      <c r="D29" s="39"/>
      <c r="E29" s="38"/>
      <c r="F29" s="39"/>
      <c r="G29" s="39"/>
      <c r="H29" s="38"/>
      <c r="I29" s="52"/>
      <c r="J29" s="38"/>
      <c r="K29" s="52"/>
      <c r="L29" s="39"/>
      <c r="M29" s="52"/>
      <c r="N29" s="43"/>
      <c r="O29" s="63">
        <v>27</v>
      </c>
      <c r="P29" s="63" t="s">
        <v>77</v>
      </c>
      <c r="Q29" s="62"/>
      <c r="R29" s="70">
        <f t="shared" si="0"/>
        <v>0</v>
      </c>
      <c r="S29" s="71"/>
      <c r="T29" s="64">
        <f t="shared" si="1"/>
        <v>0</v>
      </c>
      <c r="V29" s="66">
        <v>27</v>
      </c>
      <c r="W29" s="66" t="s">
        <v>77</v>
      </c>
      <c r="X29" s="65"/>
      <c r="Y29" s="73">
        <f t="shared" si="2"/>
        <v>0</v>
      </c>
      <c r="Z29" s="74">
        <v>1</v>
      </c>
      <c r="AA29" s="67">
        <f t="shared" si="3"/>
        <v>1007.8767123287671</v>
      </c>
    </row>
    <row r="30" spans="1:27" x14ac:dyDescent="0.25">
      <c r="A30" s="38"/>
      <c r="B30" s="39"/>
      <c r="C30" s="38"/>
      <c r="D30" s="39"/>
      <c r="E30" s="38"/>
      <c r="F30" s="39"/>
      <c r="G30" s="39"/>
      <c r="H30" s="38"/>
      <c r="I30" s="39"/>
      <c r="J30" s="38"/>
      <c r="K30" s="39"/>
      <c r="L30" s="39"/>
      <c r="M30" s="39"/>
      <c r="N30" s="43"/>
      <c r="O30" s="63">
        <v>28</v>
      </c>
      <c r="P30" s="63" t="s">
        <v>79</v>
      </c>
      <c r="Q30" s="62"/>
      <c r="R30" s="70">
        <f t="shared" si="0"/>
        <v>0</v>
      </c>
      <c r="S30" s="71"/>
      <c r="T30" s="64">
        <f t="shared" si="1"/>
        <v>0</v>
      </c>
      <c r="V30" s="66">
        <v>28</v>
      </c>
      <c r="W30" s="66" t="s">
        <v>79</v>
      </c>
      <c r="X30" s="65"/>
      <c r="Y30" s="73">
        <f t="shared" si="2"/>
        <v>0</v>
      </c>
      <c r="Z30" s="74">
        <v>1</v>
      </c>
      <c r="AA30" s="67">
        <f t="shared" si="3"/>
        <v>1007.8767123287671</v>
      </c>
    </row>
    <row r="31" spans="1:27" x14ac:dyDescent="0.25">
      <c r="A31" s="38"/>
      <c r="B31" s="39"/>
      <c r="C31" s="38"/>
      <c r="D31" s="39"/>
      <c r="E31" s="38"/>
      <c r="F31" s="39"/>
      <c r="G31" s="39"/>
      <c r="H31" s="38"/>
      <c r="I31" s="39"/>
      <c r="J31" s="38"/>
      <c r="K31" s="39"/>
      <c r="L31" s="39"/>
      <c r="M31" s="39"/>
      <c r="N31" s="43"/>
      <c r="O31" s="63">
        <v>29</v>
      </c>
      <c r="P31" s="63" t="s">
        <v>78</v>
      </c>
      <c r="Q31" s="62"/>
      <c r="R31" s="70">
        <f t="shared" si="0"/>
        <v>0</v>
      </c>
      <c r="S31" s="71"/>
      <c r="T31" s="64">
        <f t="shared" si="1"/>
        <v>0</v>
      </c>
      <c r="V31" s="66">
        <v>29</v>
      </c>
      <c r="W31" s="66" t="s">
        <v>78</v>
      </c>
      <c r="X31" s="65"/>
      <c r="Y31" s="73">
        <f t="shared" si="2"/>
        <v>0</v>
      </c>
      <c r="Z31" s="74">
        <v>1</v>
      </c>
      <c r="AA31" s="67">
        <f t="shared" si="3"/>
        <v>1007.8767123287671</v>
      </c>
    </row>
    <row r="32" spans="1:27" x14ac:dyDescent="0.25">
      <c r="A32" s="38"/>
      <c r="B32" s="39"/>
      <c r="C32" s="38"/>
      <c r="D32" s="39"/>
      <c r="E32" s="38"/>
      <c r="F32" s="39"/>
      <c r="G32" s="39"/>
      <c r="H32" s="38"/>
      <c r="I32" s="39"/>
      <c r="J32" s="38"/>
      <c r="K32" s="39"/>
      <c r="L32" s="39"/>
      <c r="M32" s="39"/>
      <c r="N32" s="43"/>
      <c r="O32" s="63">
        <v>30</v>
      </c>
      <c r="P32" s="63" t="s">
        <v>80</v>
      </c>
      <c r="Q32" s="62"/>
      <c r="R32" s="70">
        <f t="shared" si="0"/>
        <v>0</v>
      </c>
      <c r="S32" s="71"/>
      <c r="T32" s="64">
        <f t="shared" si="1"/>
        <v>0</v>
      </c>
      <c r="V32" s="66">
        <v>30</v>
      </c>
      <c r="W32" s="66" t="s">
        <v>80</v>
      </c>
      <c r="X32" s="65"/>
      <c r="Y32" s="73">
        <f t="shared" si="2"/>
        <v>0</v>
      </c>
      <c r="Z32" s="74">
        <v>1</v>
      </c>
      <c r="AA32" s="67">
        <f t="shared" si="3"/>
        <v>1007.8767123287671</v>
      </c>
    </row>
    <row r="33" spans="1:27" x14ac:dyDescent="0.25">
      <c r="A33" s="38"/>
      <c r="B33" s="39"/>
      <c r="C33" s="38"/>
      <c r="D33" s="39"/>
      <c r="E33" s="38"/>
      <c r="F33" s="39"/>
      <c r="G33" s="39"/>
      <c r="H33" s="38"/>
      <c r="I33" s="39"/>
      <c r="J33" s="38"/>
      <c r="K33" s="39"/>
      <c r="L33" s="39"/>
      <c r="M33" s="39"/>
      <c r="N33" s="43"/>
      <c r="O33" s="63"/>
      <c r="P33" s="63" t="s">
        <v>94</v>
      </c>
      <c r="Q33" s="62">
        <f>SUM(Q3:Q32)</f>
        <v>10</v>
      </c>
      <c r="R33" s="62"/>
      <c r="S33" s="63">
        <f>SUM(S3:S32)</f>
        <v>5</v>
      </c>
      <c r="T33" s="63"/>
      <c r="V33" s="66"/>
      <c r="W33" s="66" t="s">
        <v>94</v>
      </c>
      <c r="X33" s="65">
        <f>SUM(X3:X32)</f>
        <v>10</v>
      </c>
      <c r="Y33" s="65"/>
      <c r="Z33" s="66">
        <f>SUM(Z3:Z32)</f>
        <v>5</v>
      </c>
      <c r="AA33" s="66"/>
    </row>
    <row r="34" spans="1:27" x14ac:dyDescent="0.25">
      <c r="A34" s="38"/>
      <c r="B34" s="39"/>
      <c r="C34" s="38"/>
      <c r="D34" s="39"/>
      <c r="E34" s="38"/>
      <c r="F34" s="39"/>
      <c r="G34" s="39"/>
      <c r="H34" s="38"/>
      <c r="I34" s="39"/>
      <c r="J34" s="38"/>
      <c r="K34" s="39"/>
      <c r="L34" s="39"/>
      <c r="M34" s="39"/>
      <c r="N34" s="43"/>
      <c r="O34" s="63"/>
      <c r="P34" s="63"/>
      <c r="Q34" s="62"/>
      <c r="R34" s="70">
        <f>SUM(R3:R33)</f>
        <v>9863.0136986301368</v>
      </c>
      <c r="S34" s="72"/>
      <c r="T34" s="64">
        <f>SUM(T3:T33)</f>
        <v>5039.3835616438355</v>
      </c>
      <c r="V34" s="66"/>
      <c r="W34" s="66"/>
      <c r="X34" s="65"/>
      <c r="Y34" s="73">
        <f>SUM(Y3:Y33)</f>
        <v>9863.0136986301368</v>
      </c>
      <c r="Z34" s="75"/>
      <c r="AA34" s="67">
        <f>SUM(AA3:AA33)</f>
        <v>5039.3835616438355</v>
      </c>
    </row>
    <row r="35" spans="1:27" x14ac:dyDescent="0.25">
      <c r="O35" s="63"/>
      <c r="P35" s="63"/>
      <c r="Q35" s="62"/>
      <c r="R35" s="62"/>
      <c r="S35" s="64">
        <f>+R34+T34</f>
        <v>14902.397260273972</v>
      </c>
      <c r="T35" s="63"/>
      <c r="V35" s="66"/>
      <c r="W35" s="66"/>
      <c r="X35" s="65"/>
      <c r="Y35" s="65"/>
      <c r="Z35" s="67">
        <f>+Y34+AA34</f>
        <v>14902.397260273972</v>
      </c>
      <c r="AA35" s="66"/>
    </row>
    <row r="37" spans="1:27" x14ac:dyDescent="0.25">
      <c r="Z37" s="54"/>
    </row>
  </sheetData>
  <sheetProtection selectLockedCells="1"/>
  <mergeCells count="15">
    <mergeCell ref="S2:T2"/>
    <mergeCell ref="O1:T1"/>
    <mergeCell ref="V1:AA1"/>
    <mergeCell ref="X2:Y2"/>
    <mergeCell ref="Z2:AA2"/>
    <mergeCell ref="L1:M1"/>
    <mergeCell ref="D19:E19"/>
    <mergeCell ref="A22:B22"/>
    <mergeCell ref="A23:B23"/>
    <mergeCell ref="Q2:R2"/>
    <mergeCell ref="A1:B1"/>
    <mergeCell ref="C1:D1"/>
    <mergeCell ref="E1:F1"/>
    <mergeCell ref="H1:I1"/>
    <mergeCell ref="J1:K1"/>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Dept &amp; Hours</vt:lpstr>
      <vt:lpstr>Sheet3</vt:lpstr>
      <vt:lpstr>'Dept &amp; Hours'!Print_Area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Mike's Desktop</dc:creator>
  <cp:lastModifiedBy>Mike Martinet</cp:lastModifiedBy>
  <cp:lastPrinted>2016-06-26T21:30:37Z</cp:lastPrinted>
  <dcterms:created xsi:type="dcterms:W3CDTF">2014-07-04T01:59:16Z</dcterms:created>
  <dcterms:modified xsi:type="dcterms:W3CDTF">2017-10-04T16:53:21Z</dcterms:modified>
</cp:coreProperties>
</file>